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965" activeTab="1"/>
  </bookViews>
  <sheets>
    <sheet name="GENNAIO" sheetId="1" r:id="rId1"/>
    <sheet name="FEBBRAIO" sheetId="2" r:id="rId2"/>
    <sheet name="MARZO" sheetId="3" r:id="rId3"/>
    <sheet name="Foglio1" sheetId="4" r:id="rId4"/>
    <sheet name="Dettagli Costi Cell 1Q" sheetId="5" r:id="rId5"/>
  </sheets>
  <calcPr calcId="125725"/>
</workbook>
</file>

<file path=xl/calcChain.xml><?xml version="1.0" encoding="utf-8"?>
<calcChain xmlns="http://schemas.openxmlformats.org/spreadsheetml/2006/main">
  <c r="C6" i="3"/>
  <c r="B6"/>
  <c r="C12" l="1"/>
  <c r="B12"/>
  <c r="C37"/>
  <c r="B37"/>
  <c r="C34" l="1"/>
  <c r="B34"/>
  <c r="C33"/>
  <c r="B33"/>
  <c r="C35" l="1"/>
  <c r="D35" s="1"/>
  <c r="B35"/>
  <c r="B24"/>
  <c r="C26"/>
  <c r="D26" s="1"/>
  <c r="B26"/>
  <c r="B92" s="1"/>
  <c r="B95" s="1"/>
  <c r="D2"/>
  <c r="D3"/>
  <c r="B93"/>
  <c r="B94"/>
  <c r="D40"/>
  <c r="D38"/>
  <c r="D37"/>
  <c r="D36"/>
  <c r="D34"/>
  <c r="D33"/>
  <c r="D31"/>
  <c r="D29"/>
  <c r="D28"/>
  <c r="D27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2" i="2"/>
  <c r="B2"/>
  <c r="C35"/>
  <c r="B35"/>
  <c r="C34"/>
  <c r="B34"/>
  <c r="C10"/>
  <c r="B10"/>
  <c r="B38"/>
  <c r="D38" i="1"/>
  <c r="C33" i="2"/>
  <c r="B33"/>
  <c r="C36"/>
  <c r="B36"/>
  <c r="C6"/>
  <c r="B6"/>
  <c r="C37"/>
  <c r="B37"/>
  <c r="C23"/>
  <c r="B23"/>
  <c r="C14"/>
  <c r="D14"/>
  <c r="B14"/>
  <c r="C29"/>
  <c r="B29"/>
  <c r="B94"/>
  <c r="B93"/>
  <c r="D40"/>
  <c r="D38"/>
  <c r="D37"/>
  <c r="D36"/>
  <c r="D35"/>
  <c r="D34"/>
  <c r="D33"/>
  <c r="C31"/>
  <c r="B31"/>
  <c r="D31"/>
  <c r="D28"/>
  <c r="D27"/>
  <c r="D26"/>
  <c r="D25"/>
  <c r="D24"/>
  <c r="D23"/>
  <c r="D22"/>
  <c r="D21"/>
  <c r="D20"/>
  <c r="D19"/>
  <c r="D18"/>
  <c r="D17"/>
  <c r="D16"/>
  <c r="D15"/>
  <c r="D13"/>
  <c r="D12"/>
  <c r="D11"/>
  <c r="D10"/>
  <c r="D9"/>
  <c r="D8"/>
  <c r="D7"/>
  <c r="D6"/>
  <c r="D5"/>
  <c r="D3"/>
  <c r="B92"/>
  <c r="C18" i="1"/>
  <c r="B18"/>
  <c r="C36"/>
  <c r="B36"/>
  <c r="B92"/>
  <c r="C2"/>
  <c r="B2"/>
  <c r="D29" i="2"/>
  <c r="D2"/>
  <c r="C31" i="1"/>
  <c r="B31"/>
  <c r="C14"/>
  <c r="B14"/>
  <c r="C33"/>
  <c r="B33"/>
  <c r="C6"/>
  <c r="B6"/>
  <c r="C10"/>
  <c r="B10"/>
  <c r="C35"/>
  <c r="B35"/>
  <c r="C37"/>
  <c r="B37"/>
  <c r="C29"/>
  <c r="B29"/>
  <c r="C26"/>
  <c r="B26"/>
  <c r="D12"/>
  <c r="C12"/>
  <c r="B12"/>
  <c r="B24"/>
  <c r="C23"/>
  <c r="B23"/>
  <c r="B94"/>
  <c r="D40"/>
  <c r="D37"/>
  <c r="D36"/>
  <c r="D35"/>
  <c r="D34"/>
  <c r="B93"/>
  <c r="D33"/>
  <c r="D31"/>
  <c r="D29"/>
  <c r="D28"/>
  <c r="D27"/>
  <c r="D26"/>
  <c r="D25"/>
  <c r="D24"/>
  <c r="D23"/>
  <c r="D22"/>
  <c r="D21"/>
  <c r="D20"/>
  <c r="D19"/>
  <c r="D18"/>
  <c r="D17"/>
  <c r="D16"/>
  <c r="D15"/>
  <c r="D14"/>
  <c r="D13"/>
  <c r="D11"/>
  <c r="D10"/>
  <c r="D9"/>
  <c r="D8"/>
  <c r="D7"/>
  <c r="D6"/>
  <c r="D5"/>
  <c r="D3"/>
  <c r="B95"/>
  <c r="D2"/>
  <c r="B95" i="2" l="1"/>
</calcChain>
</file>

<file path=xl/sharedStrings.xml><?xml version="1.0" encoding="utf-8"?>
<sst xmlns="http://schemas.openxmlformats.org/spreadsheetml/2006/main" count="640" uniqueCount="252">
  <si>
    <t>DIREZIONE GENERALE</t>
  </si>
  <si>
    <t>TOT. NOTA SPESE</t>
  </si>
  <si>
    <t>Pagamento C/C aziendale</t>
  </si>
  <si>
    <t>Rimborso dovuto</t>
  </si>
  <si>
    <t>FT già in ACCESS</t>
  </si>
  <si>
    <t>Dettagli FT già in ACCESS</t>
  </si>
  <si>
    <t xml:space="preserve">Costo cellulare              </t>
  </si>
  <si>
    <t>Vincenzetti David 349/4403823</t>
  </si>
  <si>
    <t>Bedeschi Valeriano 335/7636888</t>
  </si>
  <si>
    <t>OPERATIVI</t>
  </si>
  <si>
    <t>Nota spese  C/C aziendale</t>
  </si>
  <si>
    <t>Nota spese  Tot. Dovuto</t>
  </si>
  <si>
    <t>Dettagli</t>
  </si>
  <si>
    <t xml:space="preserve">Costo cellulare                 </t>
  </si>
  <si>
    <t>Busatto Fabio 335/6089762</t>
  </si>
  <si>
    <t>Catino Marco 366/5676136</t>
  </si>
  <si>
    <t>Chiodini Massimo 335/7710861</t>
  </si>
  <si>
    <t>Cino Giovanni 347/6082465</t>
  </si>
  <si>
    <t>Cornelli Fabrizio 366/6539755</t>
  </si>
  <si>
    <t>de Giovanni Fulvio 366/6335128</t>
  </si>
  <si>
    <t>Di Pasquale Andrea 349/3505788</t>
  </si>
  <si>
    <t>Furlan Walter 366/9237125</t>
  </si>
  <si>
    <t>Giubertoni Diego 366/9022609</t>
  </si>
  <si>
    <t>Iannelli Stefania 335/6675105</t>
  </si>
  <si>
    <t>Landi Guido 366/6285429</t>
  </si>
  <si>
    <t>Marcon Eros 348/6512411</t>
  </si>
  <si>
    <t>Mazzeo Antonio 331/1863741</t>
  </si>
  <si>
    <t>Milan Daniele 334/6221194</t>
  </si>
  <si>
    <t>Molteni Daniele 331/6237813</t>
  </si>
  <si>
    <t>Muschitiello Bruno 335/1732130</t>
  </si>
  <si>
    <t>Oliva Matteo 338/6955204</t>
  </si>
  <si>
    <t>Ornaghi Alberto 348/0115642</t>
  </si>
  <si>
    <t>Pelliccione Alberto 348/6512408</t>
  </si>
  <si>
    <t xml:space="preserve">Rodriguez Sergio +34608662179 </t>
  </si>
  <si>
    <t>Romeo Mauro 347/6079478</t>
  </si>
  <si>
    <t>Scarafile Alessandro 338/6906194</t>
  </si>
  <si>
    <t>Speziale Ivan 366/9003900</t>
  </si>
  <si>
    <t>Valleri Marco 348/8261691</t>
  </si>
  <si>
    <t>Woon Serge +65 912/73063</t>
  </si>
  <si>
    <t>AMMINISTRAZIONE</t>
  </si>
  <si>
    <t>Russo Giancarlo 328/8139385</t>
  </si>
  <si>
    <t>COMMERCIALI</t>
  </si>
  <si>
    <t>Bettini Marco 348/8291450</t>
  </si>
  <si>
    <t>Luppi Massimiliano 366/6539760</t>
  </si>
  <si>
    <t>Maanna Mostapha 335/1725432</t>
  </si>
  <si>
    <t>Maglietta Daniel +65 912/73560</t>
  </si>
  <si>
    <t>Shehata Emad 335/7939078</t>
  </si>
  <si>
    <t>Velasco Alex 301/332/5654</t>
  </si>
  <si>
    <t>EXTRA</t>
  </si>
  <si>
    <t>Emanuele Levi</t>
  </si>
  <si>
    <t>SIM DATI</t>
  </si>
  <si>
    <t>COSTO</t>
  </si>
  <si>
    <t xml:space="preserve">SIM Test Pelliccione - 334/6221285  </t>
  </si>
  <si>
    <t xml:space="preserve">SIM Test Pelliccione - 335/5865863 </t>
  </si>
  <si>
    <t xml:space="preserve">SIM Test Pelliccione - 366/6539757 </t>
  </si>
  <si>
    <t>SIM Test Pelliccione - 366/6539758</t>
  </si>
  <si>
    <t>SIM Test Pelliccione - 366/6648647</t>
  </si>
  <si>
    <t>MICRO-SIM TEST Pelliccione -335/7660700</t>
  </si>
  <si>
    <t>MICRO-SIM TEST Pelliccione - 334/6405066</t>
  </si>
  <si>
    <t>MICRO-SIM TEST Pelliccione -334/6405249</t>
  </si>
  <si>
    <t>SIM USB 335/5950448 -  Filippi</t>
  </si>
  <si>
    <t xml:space="preserve">SIM USB 366/6539747 - Rumore </t>
  </si>
  <si>
    <t>SIM USB 366/6539748 - Imbrauglio</t>
  </si>
  <si>
    <t xml:space="preserve">SIM USB 366/6539750 - Romeo </t>
  </si>
  <si>
    <t>SIM USB 366/6539752 - Vincenzetti</t>
  </si>
  <si>
    <t>SIM USB 338/2508322 - Mazzeo</t>
  </si>
  <si>
    <t>SIM USB 335/8221272 - Russo</t>
  </si>
  <si>
    <t>SIM USB 338/2640490 - Maanna</t>
  </si>
  <si>
    <t>SIM USB 366/6712811 - Roattino</t>
  </si>
  <si>
    <t xml:space="preserve">SIM USB 366/6712812 - Cordoni </t>
  </si>
  <si>
    <t>SIM USB 366/6712813 - Bettini</t>
  </si>
  <si>
    <t xml:space="preserve">SIM SIM USB 366/6263617 -Lomonaco </t>
  </si>
  <si>
    <t xml:space="preserve">SIM USB 366/6262131 - Banfi </t>
  </si>
  <si>
    <t>SIM i-Pad Bettini 335/5885358</t>
  </si>
  <si>
    <t>SIM i-Pad Russo 338/6147118</t>
  </si>
  <si>
    <t>SIM i-Pad Valleri 338/5784657</t>
  </si>
  <si>
    <t>SIM i-Pad Pelliccione 338/5799796</t>
  </si>
  <si>
    <t>SIM i-Pad Milan 338/6035792</t>
  </si>
  <si>
    <t>SIM i-Pad Ornaghi 338/6014231</t>
  </si>
  <si>
    <t>SIM i-Pad de Giovanni 335/1798083</t>
  </si>
  <si>
    <t>SIM i-Pad Luppi 334/6195490</t>
  </si>
  <si>
    <t>SIM i-Pad Maanna 335/6166584</t>
  </si>
  <si>
    <t>SIM i-Pad Banfi 366/6868542</t>
  </si>
  <si>
    <t>SIM i-Pad Cordoni 338/6177315</t>
  </si>
  <si>
    <t>SIM i-Pad Rumore 338/6158296</t>
  </si>
  <si>
    <t>SIM i-Pad Vincenzetti 338/6265521</t>
  </si>
  <si>
    <t>SIM Tablet Vincenzetti 366/5807966</t>
  </si>
  <si>
    <t>SIM Tablet Bedeschi 366/5802120</t>
  </si>
  <si>
    <t>Micro-SIM 4GB Vincenzetti - 366/9603623</t>
  </si>
  <si>
    <t>Micro-SIM 4GB Vincenzetti - 366/9118338</t>
  </si>
  <si>
    <t>Micro-SIM 4GB Bedeschi - 366/9603620</t>
  </si>
  <si>
    <t>Micro-SIM 4GB Milan - 366/9295274</t>
  </si>
  <si>
    <t>Nano-Sim 4G Russo - 335/6363244</t>
  </si>
  <si>
    <t>CATENA DEMO 1: 366/5798113</t>
  </si>
  <si>
    <t>CATENA DEMO 2: 366/5798116</t>
  </si>
  <si>
    <t>CATENA DEMO 3: 366/5798119</t>
  </si>
  <si>
    <t>CATENA DEMO 4: 335/1754592</t>
  </si>
  <si>
    <t>CATENA DEMO 5: 335/1780295</t>
  </si>
  <si>
    <t>SIM VOCE x ALLARME 5° PIANO: 334/6207225</t>
  </si>
  <si>
    <t>SIM VOCE x ALLARME 5° PIANO: 337/1050842</t>
  </si>
  <si>
    <t>TOTALE NOTE SPESE</t>
  </si>
  <si>
    <t>TOTALE CELLULARI</t>
  </si>
  <si>
    <t>TOTALE SIM DATI</t>
  </si>
  <si>
    <t>TOTALE OTTOBRE</t>
  </si>
  <si>
    <t>UTENTE</t>
  </si>
  <si>
    <t>CHIAMATE GENNAIO</t>
  </si>
  <si>
    <t>TRAFFICO DATI GENNAIO</t>
  </si>
  <si>
    <t>TRAFFICO SERVIZI INTERATTIVI GENNAIO</t>
  </si>
  <si>
    <t xml:space="preserve">Numero chiamate:                  Durata chiamate:                                      Costo totale: </t>
  </si>
  <si>
    <t xml:space="preserve">Numero chiamate:       Durata chiamate:           Totale pacchetti:              Costo totale: </t>
  </si>
  <si>
    <t>Numero chiamate:            Totale pacchetti:                Costo totale:</t>
  </si>
  <si>
    <t>Numero chiamate: 0           Totale pacchetti: 0               Costo totale: 0</t>
  </si>
  <si>
    <t>Capaldo Antonella 366/7216471</t>
  </si>
  <si>
    <t>Numero chiamate: 2           Totale pacchetti: 0               Costo totale: 0</t>
  </si>
  <si>
    <t xml:space="preserve">Gallucci Simonetta 393/9310619 </t>
  </si>
  <si>
    <t>Galvagna Sara 348/0115641</t>
  </si>
  <si>
    <t>Rana Lucia 366/7216470</t>
  </si>
  <si>
    <t>Rodriguez Sergio 348/0115641</t>
  </si>
  <si>
    <t>Bettini Marco BIS 338/6737284</t>
  </si>
  <si>
    <t>CHIAMATE FEBBRAIO</t>
  </si>
  <si>
    <t>TRAFFICO DATI FEBBRAIO</t>
  </si>
  <si>
    <t>TRAFFICO SERVIZI INTERATTIVI FEBBRAIO</t>
  </si>
  <si>
    <t>CHIAMATE MARZO</t>
  </si>
  <si>
    <t>TRAFFICO DATI MARZO</t>
  </si>
  <si>
    <t>TRAFFICO SERVIZI INTERATTIVI MARZO</t>
  </si>
  <si>
    <t xml:space="preserve">Numero chiamate:                 Durata chiamate:                                     Costo totale: </t>
  </si>
  <si>
    <t>Numero chiamate:       Totale pacchetti:           Costo totale: 0,00</t>
  </si>
  <si>
    <t>Numero chiamate:  116               Durata chiamate:  2:17:05                                   Costo totale: 28,34</t>
  </si>
  <si>
    <t>Numero chiamate:  136     Totale pacchetti: 13.664           Costo totale: 0,00</t>
  </si>
  <si>
    <t>Numero chiamate:  9               Durata chiamate:  0:36:17                                    Costo totale: 0,35</t>
  </si>
  <si>
    <t>Numero chiamate: 3      Totale pacchetti: 13          Costo totale: 0,00</t>
  </si>
  <si>
    <t>Numero chiamate: 0                 Durata chiamate: 0                                    Costo totale: 0</t>
  </si>
  <si>
    <t>Numero chiamate:  2     Totale pacchetti: 14          Costo totale: 0,00</t>
  </si>
  <si>
    <t>Numero chiamate:   323              Durata chiamate: 6:44:02                                    Costo totale: 77,18</t>
  </si>
  <si>
    <t>Numero chiamate:871      Totale pacchetti: 4.593           Costo totale: 0,00</t>
  </si>
  <si>
    <t>Numero chiamate: 4           Totale pacchetti: 0               Costo totale: 0</t>
  </si>
  <si>
    <t>Numero chiamate:  366               Durata chiamate:  10:00:43                                    Costo totale: 529,79</t>
  </si>
  <si>
    <t>Numero chiamate:  601     Totale pacchetti: 1.218          Costo totale: 0,00</t>
  </si>
  <si>
    <t>Numero chiamate: 106                Durata chiamate: 2:12:28                                    Costo totale: 18,94</t>
  </si>
  <si>
    <t>Numero chiamate:   264    Totale pacchetti: 423          Costo totale: 0,00</t>
  </si>
  <si>
    <t>Numero chiamate: 1                Durata chiamate: 0:04:36                                     Costo totale: 0,74</t>
  </si>
  <si>
    <t>Numero chiamate:  148     Totale pacchetti: 1.291          Costo totale: 0,00</t>
  </si>
  <si>
    <t>Numero chiamate: 115                Durata chiamate: 2:22:10                                     Costo totale: 28,28</t>
  </si>
  <si>
    <t>Numero chiamate: 621       Totale pacchetti: 742          Costo totale: 0,00</t>
  </si>
  <si>
    <t>Numero chiamate:  96               Durata chiamate: 4:12:23                                    Costo totale: 33,23</t>
  </si>
  <si>
    <t>Numero chiamate: 1           Totale pacchetti: 0               Costo totale: 0</t>
  </si>
  <si>
    <t>Numero chiamate: 41                Durata chiamate: 0:44:14                                    Costo totale: 10,25</t>
  </si>
  <si>
    <t>Numero chiamate: 11      Totale pacchetti: 1.115          Costo totale: 0,00</t>
  </si>
  <si>
    <t>Numero chiamate:  507               Durata chiamate: 5:18:30                                    Costo totale: 281,41</t>
  </si>
  <si>
    <t>Numero chiamate: 902      Totale pacchetti: 2.318           Costo totale: 3,20</t>
  </si>
  <si>
    <t>Numero chiamate: 12           Totale pacchetti: 0               Costo totale: 0</t>
  </si>
  <si>
    <t>Numero chiamate: 71                 Durata chiamate: 3:54:12                                    Costo totale: 166,9</t>
  </si>
  <si>
    <t>Numero chiamate:  1.246     Totale pacchetti: 4.017           Costo totale: 0,00</t>
  </si>
  <si>
    <t>Numero chiamate: 22                Durata chiamate: 0:48:26                                     Costo totale: 8,50</t>
  </si>
  <si>
    <t>Numero chiamate: 107      Totale pacchetti: 373           Costo totale: 0,16</t>
  </si>
  <si>
    <t>Numero chiamate: 4                Durata chiamate: 0:03:01                                     Costo totale: 0,13</t>
  </si>
  <si>
    <t>Numero chiamate: 3      Totale pacchetti: 21.303           Costo totale: 0,00</t>
  </si>
  <si>
    <t>Numero chiamate:  24               Durata chiamate:  0:02:34                                   Costo totale: 2,87</t>
  </si>
  <si>
    <t>Numero chiamate: 3      Totale pacchetti: 69          Costo totale: 0,00</t>
  </si>
  <si>
    <t>Numero chiamate: 166                Durata chiamate: 5:05:55                                     Costo totale: 295,44</t>
  </si>
  <si>
    <t>Numero chiamate:  1.202     Totale pacchetti: 3.236          Costo totale: 19,73</t>
  </si>
  <si>
    <t>Numero chiamate: 118                Durata chiamate: 4:40:55                                     Costo totale: 50,17</t>
  </si>
  <si>
    <t>Numero chiamate: 14      Totale pacchetti: 1.962.900          Costo totale: 0,00</t>
  </si>
  <si>
    <t>Numero chiamate:  240               Durata chiamate:   2:26:10                                   Costo totale: 45,77</t>
  </si>
  <si>
    <t>Numero chiamate: 207                Durata chiamate: 5:06:04                                     Costo totale: 232,67</t>
  </si>
  <si>
    <t>Numero chiamate:  597     Totale pacchetti: 1.861           Costo totale: 8,88</t>
  </si>
  <si>
    <t>Numero chiamate:  15               Durata chiamate:  1:39:16                                   Costo totale: 1,31</t>
  </si>
  <si>
    <t>Numero chiamate: 182             Durata chiamate: 5:09:55                                 Costo totale: 48,26</t>
  </si>
  <si>
    <t xml:space="preserve">Numero chiamate:  101     Totale pacchetti: 212          Costo totale: </t>
  </si>
  <si>
    <t>Numero chiamate:  129               Durata chiamate: 11:58:18                                     Costo totale: 291</t>
  </si>
  <si>
    <t>Numero chiamate: 608      Totale pacchetti: 877          Costo totale: 0,00</t>
  </si>
  <si>
    <t>Numero chiamate: 1                 Durata chiamate: 0:03:08                                    Costo totale: 0,50</t>
  </si>
  <si>
    <t>Numero chiamate: 264                Durata chiamate:  12:02:07                                    Costo totale: 257,58</t>
  </si>
  <si>
    <t>Numero chiamate:  813      Totale pacchetti: 5.219           Costo totale: 81,93</t>
  </si>
  <si>
    <t>Numero chiamate: 20           Totale pacchetti: 0               Costo totale: 0</t>
  </si>
  <si>
    <t>Numero chiamate: 1                Durata chiamate: 0:00:00                                    Costo totale: 0,13</t>
  </si>
  <si>
    <t>Numero chiamate:  112               Durata chiamate: 2:15:46                                    Costo totale: 77,85</t>
  </si>
  <si>
    <t>Numero chiamate: 697      Totale pacchetti: 739          Costo totale: 0,00</t>
  </si>
  <si>
    <t>Numero chiamate:   200              Durata chiamate: 3:48:59                                    Costo totale: 54,64</t>
  </si>
  <si>
    <t>Numero chiamate: 22      Totale pacchetti: 37.705           Costo totale: 0,00</t>
  </si>
  <si>
    <t>Numero chiamate: 268                Durata chiamate: 4:52:11                                     Costo totale: 66</t>
  </si>
  <si>
    <t>Numero chiamate: 3      Totale pacchetti: 50.854           Costo totale: 0,00</t>
  </si>
  <si>
    <t>Numero chiamate: 3           Totale pacchetti: 0               Costo totale: 0</t>
  </si>
  <si>
    <t>Numero chiamate:  7               Durata chiamate: 1:26:28                                    Costo totale: 13,83</t>
  </si>
  <si>
    <t>Numero chiamate:  11     Totale pacchetti: 33.255           Costo totale: 0,00</t>
  </si>
  <si>
    <t>Numero chiamate:  98               Durata chiamate: 1:15:30                                     Costo totale: 60,40</t>
  </si>
  <si>
    <t>Numero chiamate: 1.100      Totale pacchetti: 7.234          Costo totale: 117,12</t>
  </si>
  <si>
    <t>Numero chiamate: 45                Durata chiamate: 1:23:24                                     Costo totale: 7,34</t>
  </si>
  <si>
    <t>Numero chiamate: 163      Totale pacchetti:   30.512         Costo totale: 0,00</t>
  </si>
  <si>
    <t>SIM Test Chiodini - 338/5091404</t>
  </si>
  <si>
    <t xml:space="preserve">Numero chiamate:       Totale pacchetti:           Costo totale: </t>
  </si>
  <si>
    <t xml:space="preserve">Numero chiamate:            Totale pacchetti:                Costo totale: </t>
  </si>
  <si>
    <t>Numero chiamate:   153              Durata chiamate:  3:03:45                                   Costo totale: 37,28</t>
  </si>
  <si>
    <t>Numero chiamate:  529     Totale pacchetti:  2.248          Costo totale: 0,00</t>
  </si>
  <si>
    <t xml:space="preserve">Numero chiamate:  5          Totale pacchetti:                Costo totale: </t>
  </si>
  <si>
    <t xml:space="preserve">Numero chiamate:   2              Durata chiamate:                                    Costo totale: </t>
  </si>
  <si>
    <t xml:space="preserve">Numero chiamate: 1      Totale pacchetti:           Costo totale: </t>
  </si>
  <si>
    <t xml:space="preserve">Numero chiamate: 0                Durata chiamate:                                     Costo totale: </t>
  </si>
  <si>
    <t xml:space="preserve">Numero chiamate:   0    Totale pacchetti:           Costo totale: </t>
  </si>
  <si>
    <t xml:space="preserve">Numero chiamate:  0          Totale pacchetti:                Costo totale: </t>
  </si>
  <si>
    <t>Numero chiamate:  301               Durata chiamate:  6:53:39                                   Costo totale: 96,4</t>
  </si>
  <si>
    <t xml:space="preserve">Numero chiamate: 327      Totale pacchetti: 2163           Costo totale: </t>
  </si>
  <si>
    <t>Numero chiamate:  248               Durata chiamate:  8:18:59                                     Costo totale: 305,14</t>
  </si>
  <si>
    <t xml:space="preserve">Numero chiamate: 246      Totale pacchetti: 712          Costo totale: </t>
  </si>
  <si>
    <t>Numero chiamate:  98               Durata chiamate:   3:40:32                                    Costo totale: 35,5</t>
  </si>
  <si>
    <t>Numero chiamate:   7              Durata chiamate: 0:05:01                                     Costo totale: 1,40</t>
  </si>
  <si>
    <t xml:space="preserve">Numero chiamate: 257      Totale pacchetti: 2085          Costo totale: </t>
  </si>
  <si>
    <t xml:space="preserve">Numero chiamate: 2            Totale pacchetti:                Costo totale: </t>
  </si>
  <si>
    <t>Numero chiamate: 62                Durata chiamate:  1:55:30                                    Costo totale: 9,88</t>
  </si>
  <si>
    <t xml:space="preserve">Numero chiamate: 158      Totale pacchetti:   177        Costo totale: </t>
  </si>
  <si>
    <t xml:space="preserve">Numero chiamate:  1          Totale pacchetti:                Costo totale: </t>
  </si>
  <si>
    <t xml:space="preserve">Numero chiamate:  113               Durata chiamate:   4:01:45                                   Costo totale: 37,99 </t>
  </si>
  <si>
    <t>Numero chiamate:  67               Durata chiamate:   0:59:45                                   Costo totale: 15,04</t>
  </si>
  <si>
    <t>Numero chiamate:  462               Durata chiamate:  7:36:55                                    Costo totale: 199,9</t>
  </si>
  <si>
    <t>Numero chiamate:   684    Totale pacchetti: 2.807            Costo totale: 2,98</t>
  </si>
  <si>
    <t xml:space="preserve">Numero chiamate:  10          Totale pacchetti:                Costo totale: </t>
  </si>
  <si>
    <t>Numero chiamate:  51               Durata chiamate:  2:37:00                                    Costo totale: 28,4</t>
  </si>
  <si>
    <t xml:space="preserve">Numero chiamate: 7      Totale pacchetti:  7         Costo totale: </t>
  </si>
  <si>
    <t>Numero chiamate: 11                Durata chiamate:   0:09:41                                    Costo totale: 2,25</t>
  </si>
  <si>
    <t>Numero chiamate:    13             Durata chiamate:  0:09:17                                    Costo totale: 2,52</t>
  </si>
  <si>
    <t xml:space="preserve">Numero chiamate:  1     Totale pacchetti:           Costo totale: </t>
  </si>
  <si>
    <t xml:space="preserve">Numero chiamate: 2           Totale pacchetti:                Costo totale: </t>
  </si>
  <si>
    <t>Numero chiamate:  101               Durata chiamate:   3:10:24                                  Costo totale: 38,00</t>
  </si>
  <si>
    <t>Numero chiamate:  138               Durata chiamate:   4:43:29                                   Costo totale: 58,8</t>
  </si>
  <si>
    <t xml:space="preserve">Numero chiamate:  30     Totale pacchetti: 1.023.485           Costo totale: </t>
  </si>
  <si>
    <t>Numero chiamate: 144                Durata chiamate:  1:21:14                                    Costo totale: 20,81</t>
  </si>
  <si>
    <t xml:space="preserve">Numero chiamate:   1    Totale pacchetti: 1          Costo totale: </t>
  </si>
  <si>
    <t>Numero chiamate:   176              Durata chiamate: 5:06:32                                     Costo totale: 309,00</t>
  </si>
  <si>
    <t>Numero chiamate:  469     Totale pacchetti: 3.368            Costo totale: 35,51</t>
  </si>
  <si>
    <t>Numero chiamate:  6               Durata chiamate:   0:18:21                                   Costo totale: 0,50</t>
  </si>
  <si>
    <t>Numero chiamate:   205           Durata chiamate: 4:41:02                                  Costo totale: 66,73</t>
  </si>
  <si>
    <t>Numero chiamate: 299      Totale pacchetti: 2.411          Costo totale: 0,87</t>
  </si>
  <si>
    <t>Numero chiamate:  50               Durata chiamate:  2:09:54                                     Costo totale: 63,72</t>
  </si>
  <si>
    <t xml:space="preserve">Numero chiamate:  186     Totale pacchetti: 231           Costo totale: </t>
  </si>
  <si>
    <t>Numero chiamate:  254               Durata chiamate:   8:55:42                                   Costo totale: 594,21</t>
  </si>
  <si>
    <t>Numero chiamate:  576     Totale pacchetti: 2.080           Costo totale: 210,09</t>
  </si>
  <si>
    <t xml:space="preserve">Numero chiamate: 7           Totale pacchetti:                Costo totale: </t>
  </si>
  <si>
    <t>Numero chiamate:    10             Durata chiamate:  0:51:15                                    Costo totale: 6,93</t>
  </si>
  <si>
    <t xml:space="preserve">Numero chiamate: 1      Totale pacchetti:  8         Costo totale: </t>
  </si>
  <si>
    <t>Numero chiamate:  159               Durata chiamate:  3:35:10                                    Costo totale: 372,47</t>
  </si>
  <si>
    <t xml:space="preserve">Numero chiamate:  430     Totale pacchetti: 1.409           Costo totale: </t>
  </si>
  <si>
    <t xml:space="preserve">Numero chiamate: 1           Totale pacchetti:                Costo totale: </t>
  </si>
  <si>
    <t>Numero chiamate:  131               Durata chiamate: 2:38:52                                     Costo totale: 31,29</t>
  </si>
  <si>
    <t xml:space="preserve">Numero chiamate:  16     Totale pacchetti:  3.935         Costo totale: </t>
  </si>
  <si>
    <t>Numero chiamate:  393               Durata chiamate:  4:47:46                                    Costo totale: 84,15</t>
  </si>
  <si>
    <t xml:space="preserve">Numero chiamate:   2         Totale pacchetti:                Costo totale: </t>
  </si>
  <si>
    <t>Numero chiamate: 6                Durata chiamate: 2:43:09                                     Costo totale: 26,10</t>
  </si>
  <si>
    <t xml:space="preserve">Numero chiamate: 1       Totale pacchetti:  1         Costo totale: </t>
  </si>
  <si>
    <t>Numero chiamate:  90               Durata chiamate: 1:19:18                                    Costo totale: 36,37</t>
  </si>
  <si>
    <t>Numero chiamate:   11    Totale pacchetti:           Costo totale: 15,00</t>
  </si>
  <si>
    <t>Numero chiamate:  74               Durata chiamate:   2:14:17                                   Costo totale: 21,68</t>
  </si>
  <si>
    <t xml:space="preserve">Numero chiamate: 10      Totale pacchetti: 35.607           Costo totale: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</si>
</sst>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$-4809]#,##0.00"/>
    <numFmt numFmtId="165" formatCode="[$$-409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9" tint="-0.249977111117893"/>
      <name val="Tahoma"/>
      <family val="2"/>
    </font>
    <font>
      <sz val="10"/>
      <color rgb="FFFF0000"/>
      <name val="Tahoma"/>
      <family val="2"/>
    </font>
    <font>
      <b/>
      <sz val="12"/>
      <color rgb="FF00B050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5" xfId="0" applyFont="1" applyFill="1" applyBorder="1"/>
    <xf numFmtId="2" fontId="4" fillId="0" borderId="6" xfId="0" applyNumberFormat="1" applyFont="1" applyFill="1" applyBorder="1"/>
    <xf numFmtId="2" fontId="4" fillId="0" borderId="7" xfId="1" applyNumberFormat="1" applyFont="1" applyFill="1" applyBorder="1"/>
    <xf numFmtId="2" fontId="4" fillId="0" borderId="6" xfId="0" applyNumberFormat="1" applyFont="1" applyFill="1" applyBorder="1" applyAlignment="1">
      <alignment horizontal="right"/>
    </xf>
    <xf numFmtId="4" fontId="4" fillId="0" borderId="8" xfId="0" applyNumberFormat="1" applyFont="1" applyFill="1" applyBorder="1"/>
    <xf numFmtId="0" fontId="4" fillId="0" borderId="9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1" xfId="1" applyNumberFormat="1" applyFont="1" applyFill="1" applyBorder="1"/>
    <xf numFmtId="2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 applyFill="1"/>
    <xf numFmtId="0" fontId="2" fillId="0" borderId="13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7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>
      <alignment vertical="center" wrapText="1"/>
    </xf>
    <xf numFmtId="2" fontId="4" fillId="0" borderId="19" xfId="1" applyNumberFormat="1" applyFont="1" applyFill="1" applyBorder="1"/>
    <xf numFmtId="2" fontId="4" fillId="0" borderId="20" xfId="0" applyNumberFormat="1" applyFont="1" applyFill="1" applyBorder="1" applyAlignment="1"/>
    <xf numFmtId="2" fontId="4" fillId="0" borderId="21" xfId="0" applyNumberFormat="1" applyFont="1" applyFill="1" applyBorder="1" applyAlignment="1">
      <alignment vertical="center"/>
    </xf>
    <xf numFmtId="0" fontId="4" fillId="0" borderId="17" xfId="0" applyFont="1" applyFill="1" applyBorder="1"/>
    <xf numFmtId="2" fontId="4" fillId="0" borderId="18" xfId="0" applyNumberFormat="1" applyFont="1" applyFill="1" applyBorder="1"/>
    <xf numFmtId="2" fontId="4" fillId="0" borderId="21" xfId="0" applyNumberFormat="1" applyFont="1" applyFill="1" applyBorder="1" applyAlignment="1"/>
    <xf numFmtId="2" fontId="6" fillId="0" borderId="21" xfId="0" applyNumberFormat="1" applyFont="1" applyFill="1" applyBorder="1" applyAlignment="1"/>
    <xf numFmtId="2" fontId="4" fillId="0" borderId="20" xfId="1" applyNumberFormat="1" applyFont="1" applyFill="1" applyBorder="1"/>
    <xf numFmtId="2" fontId="4" fillId="0" borderId="21" xfId="1" applyNumberFormat="1" applyFont="1" applyFill="1" applyBorder="1"/>
    <xf numFmtId="2" fontId="4" fillId="0" borderId="20" xfId="0" applyNumberFormat="1" applyFont="1" applyFill="1" applyBorder="1" applyAlignment="1">
      <alignment vertical="center"/>
    </xf>
    <xf numFmtId="0" fontId="4" fillId="0" borderId="22" xfId="0" applyFont="1" applyFill="1" applyBorder="1"/>
    <xf numFmtId="2" fontId="4" fillId="0" borderId="20" xfId="0" applyNumberFormat="1" applyFont="1" applyFill="1" applyBorder="1"/>
    <xf numFmtId="2" fontId="4" fillId="0" borderId="20" xfId="0" applyNumberFormat="1" applyFont="1" applyFill="1" applyBorder="1" applyAlignment="1">
      <alignment horizontal="right"/>
    </xf>
    <xf numFmtId="2" fontId="4" fillId="0" borderId="23" xfId="0" applyNumberFormat="1" applyFont="1" applyFill="1" applyBorder="1" applyAlignment="1"/>
    <xf numFmtId="2" fontId="4" fillId="0" borderId="0" xfId="1" applyNumberFormat="1" applyFont="1" applyFill="1" applyBorder="1" applyAlignment="1"/>
    <xf numFmtId="0" fontId="4" fillId="0" borderId="9" xfId="0" applyFont="1" applyFill="1" applyBorder="1"/>
    <xf numFmtId="164" fontId="4" fillId="0" borderId="24" xfId="0" applyNumberFormat="1" applyFont="1" applyFill="1" applyBorder="1"/>
    <xf numFmtId="164" fontId="4" fillId="0" borderId="25" xfId="1" applyNumberFormat="1" applyFont="1" applyFill="1" applyBorder="1"/>
    <xf numFmtId="2" fontId="4" fillId="0" borderId="26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/>
    <xf numFmtId="4" fontId="4" fillId="0" borderId="28" xfId="0" applyNumberFormat="1" applyFont="1" applyFill="1" applyBorder="1"/>
    <xf numFmtId="2" fontId="4" fillId="0" borderId="29" xfId="1" applyNumberFormat="1" applyFont="1" applyFill="1" applyBorder="1"/>
    <xf numFmtId="2" fontId="2" fillId="0" borderId="30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/>
    <xf numFmtId="2" fontId="4" fillId="0" borderId="32" xfId="0" applyNumberFormat="1" applyFont="1" applyFill="1" applyBorder="1"/>
    <xf numFmtId="2" fontId="4" fillId="0" borderId="30" xfId="1" applyNumberFormat="1" applyFont="1" applyFill="1" applyBorder="1"/>
    <xf numFmtId="2" fontId="2" fillId="0" borderId="7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/>
    <xf numFmtId="0" fontId="4" fillId="2" borderId="17" xfId="0" applyFont="1" applyFill="1" applyBorder="1"/>
    <xf numFmtId="2" fontId="4" fillId="0" borderId="34" xfId="0" applyNumberFormat="1" applyFont="1" applyFill="1" applyBorder="1"/>
    <xf numFmtId="2" fontId="4" fillId="0" borderId="24" xfId="0" applyNumberFormat="1" applyFont="1" applyFill="1" applyBorder="1"/>
    <xf numFmtId="2" fontId="4" fillId="0" borderId="23" xfId="1" applyNumberFormat="1" applyFont="1" applyFill="1" applyBorder="1"/>
    <xf numFmtId="165" fontId="4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/>
    <xf numFmtId="2" fontId="4" fillId="0" borderId="11" xfId="0" applyNumberFormat="1" applyFont="1" applyFill="1" applyBorder="1"/>
    <xf numFmtId="2" fontId="4" fillId="0" borderId="10" xfId="0" applyNumberFormat="1" applyFont="1" applyFill="1" applyBorder="1"/>
    <xf numFmtId="2" fontId="4" fillId="0" borderId="12" xfId="1" applyNumberFormat="1" applyFont="1" applyFill="1" applyBorder="1"/>
    <xf numFmtId="2" fontId="2" fillId="0" borderId="0" xfId="0" applyNumberFormat="1" applyFont="1" applyFill="1" applyBorder="1"/>
    <xf numFmtId="4" fontId="4" fillId="0" borderId="10" xfId="0" applyNumberFormat="1" applyFont="1" applyFill="1" applyBorder="1"/>
    <xf numFmtId="4" fontId="4" fillId="0" borderId="35" xfId="0" applyNumberFormat="1" applyFont="1" applyFill="1" applyBorder="1"/>
    <xf numFmtId="2" fontId="4" fillId="0" borderId="4" xfId="1" applyNumberFormat="1" applyFont="1" applyFill="1" applyBorder="1"/>
    <xf numFmtId="2" fontId="4" fillId="0" borderId="3" xfId="0" applyNumberFormat="1" applyFont="1" applyFill="1" applyBorder="1"/>
    <xf numFmtId="0" fontId="2" fillId="0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2" fontId="4" fillId="0" borderId="33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2" fontId="4" fillId="0" borderId="3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2" fontId="4" fillId="0" borderId="0" xfId="0" applyNumberFormat="1" applyFont="1"/>
    <xf numFmtId="2" fontId="4" fillId="0" borderId="0" xfId="1" applyNumberFormat="1" applyFont="1"/>
    <xf numFmtId="2" fontId="2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0" fontId="4" fillId="0" borderId="5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2" fontId="4" fillId="0" borderId="4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2" fontId="4" fillId="0" borderId="41" xfId="0" applyNumberFormat="1" applyFont="1" applyFill="1" applyBorder="1" applyAlignment="1">
      <alignment vertical="center" wrapText="1"/>
    </xf>
    <xf numFmtId="0" fontId="2" fillId="3" borderId="42" xfId="0" applyFont="1" applyFill="1" applyBorder="1"/>
    <xf numFmtId="2" fontId="2" fillId="0" borderId="36" xfId="0" applyNumberFormat="1" applyFont="1" applyFill="1" applyBorder="1"/>
    <xf numFmtId="0" fontId="2" fillId="0" borderId="0" xfId="0" applyFont="1" applyFill="1" applyBorder="1"/>
    <xf numFmtId="2" fontId="2" fillId="0" borderId="0" xfId="1" applyNumberFormat="1" applyFont="1" applyFill="1" applyBorder="1"/>
    <xf numFmtId="0" fontId="2" fillId="4" borderId="1" xfId="0" applyFont="1" applyFill="1" applyBorder="1"/>
    <xf numFmtId="2" fontId="2" fillId="0" borderId="3" xfId="1" applyNumberFormat="1" applyFont="1" applyFill="1" applyBorder="1"/>
    <xf numFmtId="0" fontId="4" fillId="0" borderId="0" xfId="0" applyFont="1" applyFill="1" applyBorder="1"/>
    <xf numFmtId="0" fontId="2" fillId="5" borderId="43" xfId="0" applyFont="1" applyFill="1" applyBorder="1"/>
    <xf numFmtId="0" fontId="2" fillId="6" borderId="42" xfId="0" applyFont="1" applyFill="1" applyBorder="1"/>
    <xf numFmtId="0" fontId="7" fillId="0" borderId="4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5" xfId="0" applyFont="1" applyFill="1" applyBorder="1" applyAlignment="1"/>
    <xf numFmtId="2" fontId="4" fillId="0" borderId="44" xfId="0" applyNumberFormat="1" applyFont="1" applyBorder="1" applyAlignment="1">
      <alignment wrapText="1"/>
    </xf>
    <xf numFmtId="2" fontId="4" fillId="0" borderId="45" xfId="0" applyNumberFormat="1" applyFont="1" applyBorder="1" applyAlignment="1">
      <alignment wrapText="1"/>
    </xf>
    <xf numFmtId="2" fontId="4" fillId="0" borderId="46" xfId="0" applyNumberFormat="1" applyFont="1" applyBorder="1" applyAlignment="1">
      <alignment wrapText="1"/>
    </xf>
    <xf numFmtId="21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2" fontId="6" fillId="0" borderId="46" xfId="0" applyNumberFormat="1" applyFont="1" applyBorder="1" applyAlignment="1">
      <alignment wrapText="1"/>
    </xf>
    <xf numFmtId="0" fontId="4" fillId="0" borderId="17" xfId="0" applyFont="1" applyFill="1" applyBorder="1" applyAlignment="1"/>
    <xf numFmtId="2" fontId="4" fillId="0" borderId="46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8" fillId="0" borderId="0" xfId="0" applyFont="1"/>
    <xf numFmtId="0" fontId="8" fillId="0" borderId="46" xfId="0" applyFont="1" applyBorder="1" applyAlignment="1">
      <alignment wrapText="1"/>
    </xf>
    <xf numFmtId="0" fontId="8" fillId="0" borderId="46" xfId="0" applyFont="1" applyFill="1" applyBorder="1" applyAlignment="1">
      <alignment wrapText="1"/>
    </xf>
    <xf numFmtId="0" fontId="4" fillId="0" borderId="22" xfId="0" applyFont="1" applyFill="1" applyBorder="1" applyAlignment="1"/>
    <xf numFmtId="0" fontId="4" fillId="0" borderId="47" xfId="0" applyFont="1" applyFill="1" applyBorder="1" applyAlignment="1"/>
    <xf numFmtId="0" fontId="4" fillId="0" borderId="0" xfId="0" applyFont="1" applyBorder="1"/>
    <xf numFmtId="0" fontId="8" fillId="0" borderId="0" xfId="0" applyFont="1" applyBorder="1" applyAlignment="1">
      <alignment horizontal="right"/>
    </xf>
    <xf numFmtId="0" fontId="9" fillId="0" borderId="0" xfId="2" applyBorder="1" applyAlignment="1" applyProtection="1">
      <alignment horizontal="left"/>
    </xf>
    <xf numFmtId="0" fontId="9" fillId="0" borderId="0" xfId="2" applyAlignment="1" applyProtection="1">
      <alignment horizontal="left"/>
    </xf>
    <xf numFmtId="3" fontId="8" fillId="0" borderId="0" xfId="0" applyNumberFormat="1" applyFont="1" applyAlignment="1">
      <alignment horizontal="right"/>
    </xf>
    <xf numFmtId="2" fontId="6" fillId="0" borderId="37" xfId="0" applyNumberFormat="1" applyFont="1" applyFill="1" applyBorder="1" applyAlignment="1">
      <alignment vertical="center" wrapText="1"/>
    </xf>
    <xf numFmtId="4" fontId="4" fillId="0" borderId="21" xfId="1" applyNumberFormat="1" applyFont="1" applyFill="1" applyBorder="1"/>
    <xf numFmtId="164" fontId="4" fillId="0" borderId="23" xfId="1" applyNumberFormat="1" applyFont="1" applyFill="1" applyBorder="1"/>
    <xf numFmtId="164" fontId="6" fillId="0" borderId="23" xfId="1" applyNumberFormat="1" applyFont="1" applyFill="1" applyBorder="1"/>
    <xf numFmtId="2" fontId="4" fillId="0" borderId="33" xfId="0" applyNumberFormat="1" applyFont="1" applyFill="1" applyBorder="1" applyAlignment="1"/>
    <xf numFmtId="165" fontId="6" fillId="0" borderId="12" xfId="1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opLeftCell="A2" workbookViewId="0">
      <selection activeCell="G39" sqref="G39"/>
    </sheetView>
  </sheetViews>
  <sheetFormatPr defaultColWidth="19.7109375" defaultRowHeight="12.75"/>
  <cols>
    <col min="1" max="1" width="31.5703125" style="8" customWidth="1"/>
    <col min="2" max="2" width="22.7109375" style="8" customWidth="1"/>
    <col min="3" max="3" width="22" style="8" customWidth="1"/>
    <col min="4" max="4" width="22.140625" style="8" customWidth="1"/>
    <col min="5" max="5" width="21.7109375" style="81" customWidth="1"/>
    <col min="6" max="6" width="24.85546875" style="81" customWidth="1"/>
    <col min="7" max="7" width="24.28515625" style="84" customWidth="1"/>
    <col min="8" max="16384" width="19.7109375" style="8"/>
  </cols>
  <sheetData>
    <row r="1" spans="1:12" ht="30.75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  <c r="G1" s="6" t="s">
        <v>6</v>
      </c>
      <c r="H1" s="7"/>
    </row>
    <row r="2" spans="1:12">
      <c r="A2" s="9" t="s">
        <v>7</v>
      </c>
      <c r="B2" s="10">
        <f>557.79+197.16+26.44+7.37</f>
        <v>788.76</v>
      </c>
      <c r="C2" s="10">
        <f>387.79+197.16+26.44+7.37</f>
        <v>618.7600000000001</v>
      </c>
      <c r="D2" s="11">
        <f>B2-C2</f>
        <v>169.99999999999989</v>
      </c>
      <c r="E2" s="12"/>
      <c r="F2" s="10"/>
      <c r="G2" s="13">
        <v>48.26</v>
      </c>
    </row>
    <row r="3" spans="1:12" s="19" customFormat="1" ht="13.5" thickBot="1">
      <c r="A3" s="14" t="s">
        <v>8</v>
      </c>
      <c r="B3" s="15"/>
      <c r="C3" s="15"/>
      <c r="D3" s="16">
        <f>B3-C3</f>
        <v>0</v>
      </c>
      <c r="E3" s="15"/>
      <c r="F3" s="15"/>
      <c r="G3" s="17">
        <v>33.229999999999997</v>
      </c>
      <c r="H3" s="18"/>
      <c r="I3" s="18"/>
      <c r="J3" s="18"/>
      <c r="K3" s="18"/>
      <c r="L3" s="18"/>
    </row>
    <row r="4" spans="1:12" ht="30">
      <c r="A4" s="20" t="s">
        <v>9</v>
      </c>
      <c r="B4" s="21" t="s">
        <v>1</v>
      </c>
      <c r="C4" s="22" t="s">
        <v>10</v>
      </c>
      <c r="D4" s="23" t="s">
        <v>11</v>
      </c>
      <c r="E4" s="21" t="s">
        <v>4</v>
      </c>
      <c r="F4" s="21" t="s">
        <v>12</v>
      </c>
      <c r="G4" s="24" t="s">
        <v>13</v>
      </c>
      <c r="H4" s="25"/>
    </row>
    <row r="5" spans="1:12" s="19" customFormat="1">
      <c r="A5" s="26" t="s">
        <v>14</v>
      </c>
      <c r="B5" s="27"/>
      <c r="C5" s="28"/>
      <c r="D5" s="28">
        <f t="shared" ref="D5:D29" si="0">B5-C5</f>
        <v>0</v>
      </c>
      <c r="E5" s="28"/>
      <c r="F5" s="29"/>
      <c r="G5" s="30">
        <v>0.74</v>
      </c>
      <c r="H5" s="18"/>
      <c r="I5" s="18"/>
      <c r="J5" s="18"/>
      <c r="K5" s="18"/>
      <c r="L5" s="18"/>
    </row>
    <row r="6" spans="1:12" s="19" customFormat="1">
      <c r="A6" s="26" t="s">
        <v>15</v>
      </c>
      <c r="B6" s="27">
        <f>281.46+262.57+17.61</f>
        <v>561.64</v>
      </c>
      <c r="C6" s="28">
        <f>253.9+268.62+17.61</f>
        <v>540.13</v>
      </c>
      <c r="D6" s="28">
        <f>B6-C6</f>
        <v>21.509999999999991</v>
      </c>
      <c r="E6" s="28"/>
      <c r="F6" s="29"/>
      <c r="G6" s="30">
        <v>291</v>
      </c>
      <c r="H6" s="18"/>
      <c r="I6" s="18"/>
      <c r="J6" s="18"/>
      <c r="K6" s="18"/>
      <c r="L6" s="18"/>
    </row>
    <row r="7" spans="1:12" s="19" customFormat="1" ht="13.5" customHeight="1">
      <c r="A7" s="31" t="s">
        <v>16</v>
      </c>
      <c r="B7" s="32"/>
      <c r="C7" s="28"/>
      <c r="D7" s="28">
        <f t="shared" si="0"/>
        <v>0</v>
      </c>
      <c r="E7" s="28"/>
      <c r="F7" s="29"/>
      <c r="G7" s="33">
        <v>10.25</v>
      </c>
      <c r="H7" s="18"/>
      <c r="I7" s="18"/>
      <c r="J7" s="18"/>
      <c r="K7" s="18"/>
      <c r="L7" s="18"/>
    </row>
    <row r="8" spans="1:12" s="19" customFormat="1">
      <c r="A8" s="31" t="s">
        <v>17</v>
      </c>
      <c r="B8" s="32"/>
      <c r="C8" s="28"/>
      <c r="D8" s="28">
        <f t="shared" si="0"/>
        <v>0</v>
      </c>
      <c r="E8" s="28"/>
      <c r="F8" s="29"/>
      <c r="G8" s="33">
        <v>0.13</v>
      </c>
      <c r="H8" s="18"/>
      <c r="I8" s="18"/>
      <c r="J8" s="18"/>
      <c r="K8" s="18"/>
      <c r="L8" s="18"/>
    </row>
    <row r="9" spans="1:12" s="19" customFormat="1">
      <c r="A9" s="31" t="s">
        <v>18</v>
      </c>
      <c r="B9" s="32"/>
      <c r="C9" s="28"/>
      <c r="D9" s="28">
        <f>B9-C9</f>
        <v>0</v>
      </c>
      <c r="E9" s="28"/>
      <c r="F9" s="29"/>
      <c r="G9" s="33">
        <v>0.13</v>
      </c>
      <c r="H9" s="18"/>
      <c r="I9" s="18"/>
      <c r="J9" s="18"/>
      <c r="K9" s="18"/>
      <c r="L9" s="18"/>
    </row>
    <row r="10" spans="1:12" s="19" customFormat="1">
      <c r="A10" s="31" t="s">
        <v>19</v>
      </c>
      <c r="B10" s="32">
        <f>238.9+87.35+20.15+33.9</f>
        <v>380.29999999999995</v>
      </c>
      <c r="C10" s="28">
        <f>179+87.35+20.15+33.9</f>
        <v>320.39999999999998</v>
      </c>
      <c r="D10" s="28">
        <f t="shared" si="0"/>
        <v>59.899999999999977</v>
      </c>
      <c r="E10" s="28"/>
      <c r="F10" s="29"/>
      <c r="G10" s="34">
        <v>349.51</v>
      </c>
      <c r="H10" s="18"/>
      <c r="I10" s="18"/>
      <c r="J10" s="18"/>
      <c r="K10" s="18"/>
      <c r="L10" s="18"/>
    </row>
    <row r="11" spans="1:12" s="19" customFormat="1">
      <c r="A11" s="31" t="s">
        <v>20</v>
      </c>
      <c r="B11" s="32"/>
      <c r="C11" s="28"/>
      <c r="D11" s="28">
        <f t="shared" si="0"/>
        <v>0</v>
      </c>
      <c r="E11" s="28"/>
      <c r="F11" s="29"/>
      <c r="G11" s="33">
        <v>1.31</v>
      </c>
      <c r="H11" s="18"/>
      <c r="I11" s="18"/>
      <c r="J11" s="18"/>
      <c r="K11" s="18"/>
      <c r="L11" s="18"/>
    </row>
    <row r="12" spans="1:12" s="19" customFormat="1">
      <c r="A12" s="31" t="s">
        <v>21</v>
      </c>
      <c r="B12" s="32">
        <f>273.58+87.721</f>
        <v>361.30099999999999</v>
      </c>
      <c r="C12" s="28">
        <f>198+152.34</f>
        <v>350.34000000000003</v>
      </c>
      <c r="D12" s="28">
        <f t="shared" si="0"/>
        <v>10.960999999999956</v>
      </c>
      <c r="E12" s="28"/>
      <c r="F12" s="29"/>
      <c r="G12" s="34">
        <v>177.51</v>
      </c>
      <c r="H12" s="18"/>
      <c r="I12" s="18"/>
      <c r="J12" s="18"/>
      <c r="K12" s="18"/>
      <c r="L12" s="18"/>
    </row>
    <row r="13" spans="1:12" s="19" customFormat="1">
      <c r="A13" s="31" t="s">
        <v>22</v>
      </c>
      <c r="B13" s="32"/>
      <c r="C13" s="28"/>
      <c r="D13" s="28">
        <f t="shared" si="0"/>
        <v>0</v>
      </c>
      <c r="E13" s="28"/>
      <c r="F13" s="29"/>
      <c r="G13" s="33">
        <v>0</v>
      </c>
      <c r="H13" s="18"/>
      <c r="I13" s="18"/>
      <c r="J13" s="18"/>
      <c r="K13" s="18"/>
      <c r="L13" s="18"/>
    </row>
    <row r="14" spans="1:12" s="19" customFormat="1">
      <c r="A14" s="31" t="s">
        <v>23</v>
      </c>
      <c r="B14" s="32">
        <f>1083.46+54.15</f>
        <v>1137.6100000000001</v>
      </c>
      <c r="C14" s="28">
        <f>1009.89+54.15</f>
        <v>1064.04</v>
      </c>
      <c r="D14" s="28">
        <f t="shared" si="0"/>
        <v>73.570000000000164</v>
      </c>
      <c r="E14" s="28"/>
      <c r="F14" s="29"/>
      <c r="G14" s="33">
        <v>28.29</v>
      </c>
      <c r="H14" s="18"/>
      <c r="I14" s="18"/>
      <c r="J14" s="18"/>
      <c r="K14" s="18"/>
      <c r="L14" s="18"/>
    </row>
    <row r="15" spans="1:12" s="19" customFormat="1">
      <c r="A15" s="31" t="s">
        <v>24</v>
      </c>
      <c r="B15" s="32"/>
      <c r="C15" s="28"/>
      <c r="D15" s="28">
        <f t="shared" si="0"/>
        <v>0</v>
      </c>
      <c r="E15" s="28"/>
      <c r="F15" s="29"/>
      <c r="G15" s="33">
        <v>0.5</v>
      </c>
      <c r="H15" s="18"/>
      <c r="I15" s="18"/>
      <c r="J15" s="18"/>
      <c r="K15" s="18"/>
      <c r="L15" s="18"/>
    </row>
    <row r="16" spans="1:12" s="19" customFormat="1">
      <c r="A16" s="31" t="s">
        <v>25</v>
      </c>
      <c r="B16" s="32"/>
      <c r="C16" s="28"/>
      <c r="D16" s="28">
        <f t="shared" si="0"/>
        <v>0</v>
      </c>
      <c r="E16" s="28"/>
      <c r="F16" s="35"/>
      <c r="G16" s="33">
        <v>50.17</v>
      </c>
      <c r="H16" s="18"/>
      <c r="I16" s="18"/>
      <c r="J16" s="18"/>
      <c r="K16" s="18"/>
      <c r="L16" s="18"/>
    </row>
    <row r="17" spans="1:12" s="19" customFormat="1">
      <c r="A17" s="26" t="s">
        <v>26</v>
      </c>
      <c r="B17" s="27"/>
      <c r="C17" s="28"/>
      <c r="D17" s="28">
        <f t="shared" si="0"/>
        <v>0</v>
      </c>
      <c r="E17" s="28"/>
      <c r="F17" s="35"/>
      <c r="G17" s="36">
        <v>0.35</v>
      </c>
      <c r="H17" s="18"/>
      <c r="I17" s="18"/>
      <c r="J17" s="18"/>
      <c r="K17" s="18"/>
      <c r="L17" s="18"/>
    </row>
    <row r="18" spans="1:12" s="19" customFormat="1">
      <c r="A18" s="26" t="s">
        <v>27</v>
      </c>
      <c r="B18" s="27">
        <f>72.67+304.56</f>
        <v>377.23</v>
      </c>
      <c r="C18" s="28">
        <f>72.67+290.76</f>
        <v>363.43</v>
      </c>
      <c r="D18" s="28">
        <f t="shared" si="0"/>
        <v>13.800000000000011</v>
      </c>
      <c r="E18" s="28"/>
      <c r="F18" s="35"/>
      <c r="G18" s="124">
        <v>77.180000000000007</v>
      </c>
      <c r="H18" s="18"/>
      <c r="I18" s="18"/>
      <c r="J18" s="18"/>
      <c r="K18" s="18"/>
      <c r="L18" s="18"/>
    </row>
    <row r="19" spans="1:12" s="19" customFormat="1">
      <c r="A19" s="26" t="s">
        <v>28</v>
      </c>
      <c r="B19" s="27"/>
      <c r="C19" s="28"/>
      <c r="D19" s="28">
        <f t="shared" si="0"/>
        <v>0</v>
      </c>
      <c r="E19" s="28"/>
      <c r="F19" s="35"/>
      <c r="G19" s="36">
        <v>0</v>
      </c>
      <c r="H19" s="18"/>
      <c r="I19" s="18"/>
      <c r="J19" s="18"/>
      <c r="K19" s="18"/>
      <c r="L19" s="18"/>
    </row>
    <row r="20" spans="1:12" s="19" customFormat="1">
      <c r="A20" s="26" t="s">
        <v>29</v>
      </c>
      <c r="B20" s="27"/>
      <c r="C20" s="28"/>
      <c r="D20" s="28">
        <f t="shared" si="0"/>
        <v>0</v>
      </c>
      <c r="E20" s="28"/>
      <c r="F20" s="37"/>
      <c r="G20" s="36">
        <v>18.95</v>
      </c>
      <c r="H20" s="18"/>
      <c r="I20" s="18"/>
      <c r="J20" s="18"/>
      <c r="K20" s="18"/>
      <c r="L20" s="18"/>
    </row>
    <row r="21" spans="1:12" s="19" customFormat="1">
      <c r="A21" s="26" t="s">
        <v>30</v>
      </c>
      <c r="B21" s="27"/>
      <c r="C21" s="28"/>
      <c r="D21" s="28">
        <f t="shared" si="0"/>
        <v>0</v>
      </c>
      <c r="E21" s="28"/>
      <c r="F21" s="37"/>
      <c r="G21" s="36">
        <v>0</v>
      </c>
      <c r="H21" s="18"/>
      <c r="I21" s="18"/>
      <c r="J21" s="18"/>
      <c r="K21" s="18"/>
      <c r="L21" s="18"/>
    </row>
    <row r="22" spans="1:12" s="19" customFormat="1">
      <c r="A22" s="26" t="s">
        <v>31</v>
      </c>
      <c r="B22" s="27"/>
      <c r="C22" s="28"/>
      <c r="D22" s="28">
        <f t="shared" si="0"/>
        <v>0</v>
      </c>
      <c r="E22" s="28"/>
      <c r="F22" s="29"/>
      <c r="G22" s="30">
        <v>2.87</v>
      </c>
      <c r="H22" s="18"/>
      <c r="I22" s="18"/>
      <c r="J22" s="18"/>
      <c r="K22" s="18"/>
      <c r="L22" s="18"/>
    </row>
    <row r="23" spans="1:12" s="19" customFormat="1">
      <c r="A23" s="31" t="s">
        <v>32</v>
      </c>
      <c r="B23" s="32">
        <f>62.8+1041.93+1063.32</f>
        <v>2168.0500000000002</v>
      </c>
      <c r="C23" s="28">
        <f>1044.79+1067.28</f>
        <v>2112.0699999999997</v>
      </c>
      <c r="D23" s="28">
        <f t="shared" si="0"/>
        <v>55.980000000000473</v>
      </c>
      <c r="E23" s="28"/>
      <c r="F23" s="29"/>
      <c r="G23" s="34">
        <v>315.17</v>
      </c>
      <c r="H23" s="18"/>
      <c r="I23" s="18"/>
      <c r="J23" s="18"/>
      <c r="K23" s="18"/>
      <c r="L23" s="18"/>
    </row>
    <row r="24" spans="1:12" s="19" customFormat="1" ht="12.75" customHeight="1">
      <c r="A24" s="38" t="s">
        <v>33</v>
      </c>
      <c r="B24" s="39">
        <f>25.93+334.92+363.3</f>
        <v>724.15000000000009</v>
      </c>
      <c r="C24" s="35">
        <v>0</v>
      </c>
      <c r="D24" s="40">
        <f t="shared" si="0"/>
        <v>724.15000000000009</v>
      </c>
      <c r="E24" s="28"/>
      <c r="F24" s="29"/>
      <c r="G24" s="41"/>
      <c r="H24" s="42"/>
      <c r="I24" s="18"/>
      <c r="J24" s="18"/>
      <c r="K24" s="18"/>
      <c r="L24" s="18"/>
    </row>
    <row r="25" spans="1:12" s="19" customFormat="1">
      <c r="A25" s="31" t="s">
        <v>34</v>
      </c>
      <c r="B25" s="32"/>
      <c r="C25" s="28"/>
      <c r="D25" s="28">
        <f t="shared" si="0"/>
        <v>0</v>
      </c>
      <c r="E25" s="28"/>
      <c r="F25" s="29"/>
      <c r="G25" s="33">
        <v>8.66</v>
      </c>
      <c r="H25" s="18"/>
      <c r="I25" s="18"/>
      <c r="J25" s="18"/>
      <c r="K25" s="18"/>
      <c r="L25" s="18"/>
    </row>
    <row r="26" spans="1:12" s="19" customFormat="1" ht="12.75" customHeight="1">
      <c r="A26" s="31" t="s">
        <v>35</v>
      </c>
      <c r="B26" s="39">
        <f>4.29+381.49+3.18+49.8+3.78+220.73</f>
        <v>663.27</v>
      </c>
      <c r="C26" s="35">
        <f>49.8+3.78+220.73</f>
        <v>274.31</v>
      </c>
      <c r="D26" s="40">
        <f t="shared" si="0"/>
        <v>388.96</v>
      </c>
      <c r="E26" s="28"/>
      <c r="F26" s="29"/>
      <c r="G26" s="33">
        <v>166.9</v>
      </c>
      <c r="H26" s="42"/>
      <c r="I26" s="18"/>
      <c r="J26" s="18"/>
      <c r="K26" s="18"/>
      <c r="L26" s="18"/>
    </row>
    <row r="27" spans="1:12" s="19" customFormat="1" ht="12.75" customHeight="1">
      <c r="A27" s="38" t="s">
        <v>36</v>
      </c>
      <c r="B27" s="39"/>
      <c r="C27" s="35"/>
      <c r="D27" s="28">
        <f t="shared" si="0"/>
        <v>0</v>
      </c>
      <c r="E27" s="28"/>
      <c r="F27" s="29"/>
      <c r="G27" s="41">
        <v>13.83</v>
      </c>
      <c r="H27" s="42"/>
      <c r="I27" s="18"/>
      <c r="J27" s="18"/>
      <c r="K27" s="18"/>
      <c r="L27" s="18"/>
    </row>
    <row r="28" spans="1:12" s="19" customFormat="1" ht="12.75" customHeight="1">
      <c r="A28" s="38" t="s">
        <v>37</v>
      </c>
      <c r="B28" s="39"/>
      <c r="C28" s="35"/>
      <c r="D28" s="28">
        <f t="shared" si="0"/>
        <v>0</v>
      </c>
      <c r="E28" s="28"/>
      <c r="F28" s="29"/>
      <c r="G28" s="41">
        <v>45.77</v>
      </c>
      <c r="H28" s="42"/>
      <c r="I28" s="18"/>
      <c r="J28" s="18"/>
      <c r="K28" s="18"/>
      <c r="L28" s="18"/>
    </row>
    <row r="29" spans="1:12" s="19" customFormat="1" ht="13.5" thickBot="1">
      <c r="A29" s="43" t="s">
        <v>38</v>
      </c>
      <c r="B29" s="44">
        <f>36.49+155.89+19+700.07</f>
        <v>911.45</v>
      </c>
      <c r="C29" s="44">
        <f>36.49+140.89+19+487.8</f>
        <v>684.18000000000006</v>
      </c>
      <c r="D29" s="45">
        <f t="shared" si="0"/>
        <v>227.26999999999998</v>
      </c>
      <c r="E29" s="46"/>
      <c r="F29" s="46"/>
      <c r="G29" s="125">
        <v>353.9</v>
      </c>
      <c r="H29" s="18"/>
      <c r="I29" s="18"/>
      <c r="J29" s="18"/>
      <c r="K29" s="18"/>
      <c r="L29" s="18"/>
    </row>
    <row r="30" spans="1:12" s="19" customFormat="1" ht="30.75" thickBot="1">
      <c r="A30" s="47" t="s">
        <v>39</v>
      </c>
      <c r="B30" s="2" t="s">
        <v>1</v>
      </c>
      <c r="C30" s="48" t="s">
        <v>10</v>
      </c>
      <c r="D30" s="4" t="s">
        <v>11</v>
      </c>
      <c r="E30" s="2" t="s">
        <v>4</v>
      </c>
      <c r="F30" s="2" t="s">
        <v>12</v>
      </c>
      <c r="G30" s="6" t="s">
        <v>13</v>
      </c>
      <c r="H30" s="49"/>
    </row>
    <row r="31" spans="1:12" s="19" customFormat="1" ht="15.75" thickBot="1">
      <c r="A31" s="9" t="s">
        <v>40</v>
      </c>
      <c r="B31" s="50">
        <f>792.4</f>
        <v>792.4</v>
      </c>
      <c r="C31" s="51">
        <f>761</f>
        <v>761</v>
      </c>
      <c r="D31" s="52">
        <f>B31-C31</f>
        <v>31.399999999999977</v>
      </c>
      <c r="E31" s="53"/>
      <c r="F31" s="54"/>
      <c r="G31" s="55">
        <v>28.33</v>
      </c>
      <c r="H31" s="18"/>
      <c r="I31" s="18"/>
      <c r="J31" s="18"/>
      <c r="K31" s="18"/>
      <c r="L31" s="18"/>
    </row>
    <row r="32" spans="1:12" s="19" customFormat="1" ht="30.75" thickBot="1">
      <c r="A32" s="47" t="s">
        <v>41</v>
      </c>
      <c r="B32" s="2" t="s">
        <v>1</v>
      </c>
      <c r="C32" s="48" t="s">
        <v>10</v>
      </c>
      <c r="D32" s="4" t="s">
        <v>11</v>
      </c>
      <c r="E32" s="2" t="s">
        <v>4</v>
      </c>
      <c r="F32" s="2" t="s">
        <v>12</v>
      </c>
      <c r="G32" s="6" t="s">
        <v>13</v>
      </c>
      <c r="H32" s="49"/>
    </row>
    <row r="33" spans="1:12" s="19" customFormat="1" ht="15">
      <c r="A33" s="9" t="s">
        <v>42</v>
      </c>
      <c r="B33" s="10">
        <f>736.77+20.15</f>
        <v>756.92</v>
      </c>
      <c r="C33" s="56">
        <f>541.95+20.15</f>
        <v>562.1</v>
      </c>
      <c r="D33" s="57">
        <f>B33-C33</f>
        <v>194.81999999999994</v>
      </c>
      <c r="E33" s="58"/>
      <c r="F33" s="21"/>
      <c r="G33" s="127">
        <v>241.54</v>
      </c>
      <c r="H33" s="18"/>
      <c r="I33" s="18"/>
      <c r="J33" s="18"/>
      <c r="K33" s="18"/>
      <c r="L33" s="18"/>
    </row>
    <row r="34" spans="1:12" s="19" customFormat="1" ht="17.25" customHeight="1">
      <c r="A34" s="31" t="s">
        <v>43</v>
      </c>
      <c r="B34" s="32">
        <v>125</v>
      </c>
      <c r="C34" s="59">
        <v>125</v>
      </c>
      <c r="D34" s="35">
        <f>B34-C34</f>
        <v>0</v>
      </c>
      <c r="E34" s="39"/>
      <c r="F34" s="32"/>
      <c r="G34" s="33">
        <v>77.849999999999994</v>
      </c>
      <c r="H34" s="18"/>
      <c r="I34" s="18"/>
      <c r="J34" s="18"/>
      <c r="K34" s="18"/>
      <c r="L34" s="18"/>
    </row>
    <row r="35" spans="1:12" s="19" customFormat="1" ht="12.75" customHeight="1">
      <c r="A35" s="60" t="s">
        <v>44</v>
      </c>
      <c r="B35" s="39">
        <f>546.11+620.19</f>
        <v>1166.3000000000002</v>
      </c>
      <c r="C35" s="35">
        <f>129.1+646.46</f>
        <v>775.56000000000006</v>
      </c>
      <c r="D35" s="35">
        <f>B35-C35</f>
        <v>390.74000000000012</v>
      </c>
      <c r="E35" s="39"/>
      <c r="F35" s="32"/>
      <c r="G35" s="34">
        <v>529.79</v>
      </c>
      <c r="H35" s="18"/>
      <c r="I35" s="18"/>
      <c r="J35" s="18"/>
      <c r="K35" s="18"/>
      <c r="L35" s="18"/>
    </row>
    <row r="36" spans="1:12" s="19" customFormat="1">
      <c r="A36" s="38" t="s">
        <v>45</v>
      </c>
      <c r="B36" s="44">
        <f>211.08+282.64+2571.28</f>
        <v>3065</v>
      </c>
      <c r="C36" s="44">
        <f>2571.28+211.08+282.64</f>
        <v>3065</v>
      </c>
      <c r="D36" s="45">
        <f>B36-C36</f>
        <v>0</v>
      </c>
      <c r="E36" s="61"/>
      <c r="F36" s="62"/>
      <c r="G36" s="126">
        <v>1564.56</v>
      </c>
      <c r="K36" s="18"/>
      <c r="L36" s="18"/>
    </row>
    <row r="37" spans="1:12" s="19" customFormat="1">
      <c r="A37" s="38" t="s">
        <v>46</v>
      </c>
      <c r="B37" s="39">
        <f>43.68+245.16+94.28+157.67+263.9</f>
        <v>804.68999999999994</v>
      </c>
      <c r="C37" s="35">
        <f>6.47+37.21+18.83+226.33+31.58+65.05+5.76+216.26+272.1</f>
        <v>879.59</v>
      </c>
      <c r="D37" s="35">
        <f>B37-C37</f>
        <v>-74.900000000000091</v>
      </c>
      <c r="E37" s="61"/>
      <c r="F37" s="62"/>
      <c r="G37" s="63">
        <v>284.61</v>
      </c>
      <c r="K37" s="18"/>
      <c r="L37" s="18"/>
    </row>
    <row r="38" spans="1:12" s="19" customFormat="1" ht="13.5" thickBot="1">
      <c r="A38" s="43" t="s">
        <v>47</v>
      </c>
      <c r="B38" s="64">
        <v>3608.8</v>
      </c>
      <c r="C38" s="65">
        <v>0</v>
      </c>
      <c r="D38" s="64">
        <f>B38</f>
        <v>3608.8</v>
      </c>
      <c r="E38" s="66"/>
      <c r="F38" s="67"/>
      <c r="G38" s="128">
        <v>1639.12</v>
      </c>
      <c r="K38" s="18"/>
      <c r="L38" s="18"/>
    </row>
    <row r="39" spans="1:12" ht="34.5" customHeight="1" thickBot="1">
      <c r="A39" s="47" t="s">
        <v>48</v>
      </c>
      <c r="B39" s="2" t="s">
        <v>1</v>
      </c>
      <c r="C39" s="48" t="s">
        <v>10</v>
      </c>
      <c r="D39" s="4" t="s">
        <v>11</v>
      </c>
      <c r="E39" s="2" t="s">
        <v>4</v>
      </c>
      <c r="F39" s="5" t="s">
        <v>5</v>
      </c>
      <c r="G39" s="69"/>
      <c r="H39" s="18"/>
      <c r="I39" s="18"/>
      <c r="J39" s="18"/>
      <c r="K39" s="18"/>
      <c r="L39" s="18"/>
    </row>
    <row r="40" spans="1:12" ht="19.5" customHeight="1" thickBot="1">
      <c r="A40" s="9" t="s">
        <v>49</v>
      </c>
      <c r="B40" s="70"/>
      <c r="C40" s="70"/>
      <c r="D40" s="71">
        <f>B40-C40</f>
        <v>0</v>
      </c>
      <c r="E40" s="72"/>
      <c r="F40" s="73"/>
      <c r="G40" s="69"/>
    </row>
    <row r="41" spans="1:12" ht="19.5" customHeight="1" thickBot="1">
      <c r="A41" s="47" t="s">
        <v>50</v>
      </c>
      <c r="B41" s="74" t="s">
        <v>51</v>
      </c>
      <c r="C41" s="69"/>
      <c r="D41" s="69"/>
      <c r="E41" s="69"/>
      <c r="F41" s="69"/>
      <c r="G41" s="69"/>
      <c r="H41" s="18"/>
      <c r="I41" s="18"/>
      <c r="J41" s="18"/>
      <c r="K41" s="18"/>
      <c r="L41" s="18"/>
    </row>
    <row r="42" spans="1:12" ht="30" customHeight="1">
      <c r="A42" s="75" t="s">
        <v>52</v>
      </c>
      <c r="B42" s="76"/>
      <c r="C42" s="69"/>
      <c r="D42" s="69"/>
      <c r="E42" s="69"/>
      <c r="F42" s="69"/>
      <c r="G42" s="69"/>
    </row>
    <row r="43" spans="1:12" ht="15">
      <c r="A43" s="77" t="s">
        <v>53</v>
      </c>
      <c r="B43" s="78">
        <v>2.63</v>
      </c>
      <c r="C43" s="69"/>
      <c r="D43" s="69"/>
      <c r="E43" s="69"/>
      <c r="F43" s="69"/>
      <c r="G43" s="69"/>
    </row>
    <row r="44" spans="1:12" ht="15">
      <c r="A44" s="77" t="s">
        <v>54</v>
      </c>
      <c r="B44" s="78">
        <v>1.25</v>
      </c>
      <c r="C44" s="69"/>
      <c r="D44" s="69"/>
      <c r="E44" s="69"/>
      <c r="F44" s="69"/>
      <c r="G44" s="69"/>
    </row>
    <row r="45" spans="1:12" ht="15">
      <c r="A45" s="77" t="s">
        <v>55</v>
      </c>
      <c r="B45" s="78"/>
      <c r="C45" s="69"/>
      <c r="D45" s="69"/>
      <c r="E45" s="69"/>
      <c r="F45" s="69"/>
      <c r="G45" s="69"/>
    </row>
    <row r="46" spans="1:12" ht="15">
      <c r="A46" s="31" t="s">
        <v>56</v>
      </c>
      <c r="B46" s="78"/>
      <c r="C46" s="69"/>
      <c r="D46" s="69"/>
      <c r="E46" s="69"/>
      <c r="F46" s="69"/>
      <c r="G46" s="69"/>
    </row>
    <row r="47" spans="1:12" ht="15">
      <c r="A47" s="31" t="s">
        <v>189</v>
      </c>
      <c r="B47" s="78">
        <v>0.12</v>
      </c>
      <c r="C47" s="69"/>
      <c r="D47" s="69"/>
      <c r="E47" s="69"/>
      <c r="F47" s="69"/>
      <c r="G47" s="69"/>
    </row>
    <row r="48" spans="1:12" ht="25.5">
      <c r="A48" s="79" t="s">
        <v>57</v>
      </c>
      <c r="B48" s="78"/>
      <c r="C48" s="69"/>
      <c r="D48" s="69"/>
      <c r="E48" s="69"/>
      <c r="F48" s="69"/>
      <c r="G48" s="69"/>
    </row>
    <row r="49" spans="1:12" ht="25.5">
      <c r="A49" s="79" t="s">
        <v>58</v>
      </c>
      <c r="B49" s="78"/>
      <c r="C49" s="69"/>
      <c r="D49" s="69"/>
      <c r="E49" s="69"/>
      <c r="F49" s="69"/>
      <c r="G49" s="69"/>
    </row>
    <row r="50" spans="1:12" ht="25.5">
      <c r="A50" s="79" t="s">
        <v>59</v>
      </c>
      <c r="B50" s="78"/>
      <c r="C50" s="69"/>
      <c r="D50" s="69"/>
      <c r="E50" s="69"/>
      <c r="F50" s="69"/>
      <c r="G50" s="69"/>
    </row>
    <row r="51" spans="1:12" ht="15">
      <c r="A51" s="26" t="s">
        <v>60</v>
      </c>
      <c r="B51" s="78"/>
      <c r="C51" s="69"/>
      <c r="D51" s="69"/>
      <c r="E51" s="69"/>
      <c r="F51" s="69"/>
      <c r="G51" s="69"/>
    </row>
    <row r="52" spans="1:12" ht="14.25" customHeight="1">
      <c r="A52" s="77" t="s">
        <v>61</v>
      </c>
      <c r="B52" s="78"/>
      <c r="C52" s="69"/>
      <c r="D52" s="69"/>
      <c r="E52" s="69"/>
      <c r="F52" s="69"/>
      <c r="G52" s="69"/>
    </row>
    <row r="53" spans="1:12" ht="26.25" customHeight="1">
      <c r="A53" s="77" t="s">
        <v>62</v>
      </c>
      <c r="B53" s="78"/>
      <c r="C53" s="69"/>
      <c r="D53" s="69"/>
      <c r="E53" s="69"/>
      <c r="F53" s="69"/>
      <c r="G53" s="69"/>
    </row>
    <row r="54" spans="1:12" ht="33" customHeight="1">
      <c r="A54" s="77" t="s">
        <v>63</v>
      </c>
      <c r="B54" s="78"/>
      <c r="C54" s="69"/>
      <c r="D54" s="69"/>
      <c r="E54" s="69"/>
      <c r="F54" s="69"/>
      <c r="G54" s="69"/>
      <c r="J54" s="18"/>
      <c r="K54" s="18"/>
      <c r="L54" s="18"/>
    </row>
    <row r="55" spans="1:12" ht="32.25" customHeight="1">
      <c r="A55" s="77" t="s">
        <v>64</v>
      </c>
      <c r="B55" s="78"/>
      <c r="C55" s="69"/>
      <c r="D55" s="69"/>
      <c r="E55" s="69"/>
      <c r="F55" s="69"/>
      <c r="G55" s="69"/>
    </row>
    <row r="56" spans="1:12" ht="31.5" customHeight="1">
      <c r="A56" s="77" t="s">
        <v>65</v>
      </c>
      <c r="B56" s="78"/>
      <c r="C56" s="69"/>
      <c r="D56" s="69"/>
      <c r="E56" s="69"/>
      <c r="F56" s="69"/>
      <c r="G56" s="69"/>
    </row>
    <row r="57" spans="1:12" s="19" customFormat="1" ht="15">
      <c r="A57" s="77" t="s">
        <v>66</v>
      </c>
      <c r="B57" s="78"/>
      <c r="C57" s="69"/>
      <c r="D57" s="69"/>
      <c r="E57" s="69"/>
      <c r="F57" s="69"/>
      <c r="G57" s="69"/>
      <c r="H57" s="8"/>
      <c r="I57" s="8"/>
      <c r="J57" s="18"/>
      <c r="K57" s="18"/>
      <c r="L57" s="18"/>
    </row>
    <row r="58" spans="1:12" s="19" customFormat="1" ht="15">
      <c r="A58" s="77" t="s">
        <v>67</v>
      </c>
      <c r="B58" s="78"/>
      <c r="C58" s="69"/>
      <c r="D58" s="69"/>
      <c r="E58" s="69"/>
      <c r="F58" s="69"/>
      <c r="G58" s="69"/>
      <c r="H58" s="8"/>
      <c r="I58" s="8"/>
      <c r="J58" s="18"/>
      <c r="K58" s="18"/>
      <c r="L58" s="18"/>
    </row>
    <row r="59" spans="1:12" s="19" customFormat="1" ht="15">
      <c r="A59" s="77" t="s">
        <v>68</v>
      </c>
      <c r="B59" s="78"/>
      <c r="C59" s="69"/>
      <c r="D59" s="69"/>
      <c r="E59" s="69"/>
      <c r="F59" s="69"/>
      <c r="G59" s="69"/>
      <c r="H59" s="8"/>
      <c r="I59" s="8"/>
      <c r="J59" s="18"/>
      <c r="K59" s="18"/>
      <c r="L59" s="18"/>
    </row>
    <row r="60" spans="1:12" s="19" customFormat="1" ht="15">
      <c r="A60" s="77" t="s">
        <v>69</v>
      </c>
      <c r="B60" s="78"/>
      <c r="C60" s="69"/>
      <c r="D60" s="69"/>
      <c r="E60" s="69"/>
      <c r="F60" s="69"/>
      <c r="G60" s="69"/>
      <c r="H60" s="8"/>
      <c r="I60" s="8"/>
      <c r="J60" s="18"/>
      <c r="K60" s="18"/>
      <c r="L60" s="18"/>
    </row>
    <row r="61" spans="1:12" s="19" customFormat="1" ht="15">
      <c r="A61" s="79" t="s">
        <v>70</v>
      </c>
      <c r="B61" s="78"/>
      <c r="C61" s="69"/>
      <c r="D61" s="69"/>
      <c r="E61" s="69"/>
      <c r="F61" s="69"/>
      <c r="G61" s="69"/>
      <c r="H61" s="8"/>
      <c r="I61" s="8"/>
      <c r="J61" s="18"/>
      <c r="K61" s="18"/>
      <c r="L61" s="18"/>
    </row>
    <row r="62" spans="1:12" s="19" customFormat="1" ht="25.5">
      <c r="A62" s="79" t="s">
        <v>71</v>
      </c>
      <c r="B62" s="78"/>
      <c r="C62" s="69"/>
      <c r="D62" s="69"/>
      <c r="E62" s="69"/>
      <c r="F62" s="69"/>
      <c r="G62" s="69"/>
      <c r="H62" s="8"/>
      <c r="I62" s="8"/>
      <c r="J62" s="18"/>
      <c r="K62" s="18"/>
      <c r="L62" s="18"/>
    </row>
    <row r="63" spans="1:12" ht="15">
      <c r="A63" s="80" t="s">
        <v>72</v>
      </c>
      <c r="B63" s="78"/>
      <c r="C63" s="69"/>
      <c r="D63" s="69"/>
      <c r="E63" s="69"/>
      <c r="F63" s="69"/>
      <c r="G63" s="69"/>
    </row>
    <row r="64" spans="1:12" ht="15">
      <c r="A64" s="38" t="s">
        <v>73</v>
      </c>
      <c r="B64" s="78"/>
      <c r="C64" s="69"/>
      <c r="D64" s="69"/>
      <c r="E64" s="69"/>
      <c r="F64" s="69"/>
      <c r="G64" s="69"/>
    </row>
    <row r="65" spans="1:12" ht="15">
      <c r="A65" s="79" t="s">
        <v>74</v>
      </c>
      <c r="B65" s="78"/>
      <c r="C65" s="69"/>
      <c r="D65" s="69"/>
      <c r="E65" s="69"/>
      <c r="F65" s="69"/>
      <c r="G65" s="69"/>
    </row>
    <row r="66" spans="1:12" ht="15">
      <c r="A66" s="79" t="s">
        <v>75</v>
      </c>
      <c r="B66" s="78"/>
      <c r="C66" s="69"/>
      <c r="D66" s="69"/>
      <c r="E66" s="69"/>
      <c r="F66" s="69"/>
      <c r="G66" s="69"/>
    </row>
    <row r="67" spans="1:12" s="19" customFormat="1" ht="15">
      <c r="A67" s="79" t="s">
        <v>76</v>
      </c>
      <c r="B67" s="78"/>
      <c r="C67" s="69"/>
      <c r="D67" s="69"/>
      <c r="E67" s="69"/>
      <c r="F67" s="69"/>
      <c r="G67" s="69"/>
      <c r="H67" s="18"/>
      <c r="I67" s="18"/>
      <c r="J67" s="8"/>
      <c r="K67" s="8"/>
      <c r="L67" s="8"/>
    </row>
    <row r="68" spans="1:12" ht="15">
      <c r="A68" s="79" t="s">
        <v>77</v>
      </c>
      <c r="B68" s="78"/>
      <c r="C68" s="69"/>
      <c r="D68" s="69"/>
      <c r="E68" s="69"/>
      <c r="F68" s="69"/>
      <c r="G68" s="69"/>
      <c r="H68" s="18"/>
      <c r="I68" s="18"/>
    </row>
    <row r="69" spans="1:12" ht="15">
      <c r="A69" s="79" t="s">
        <v>78</v>
      </c>
      <c r="B69" s="78">
        <v>14.88</v>
      </c>
      <c r="C69" s="69"/>
      <c r="D69" s="69"/>
      <c r="E69" s="69"/>
      <c r="F69" s="69"/>
      <c r="G69" s="69"/>
    </row>
    <row r="70" spans="1:12" ht="15">
      <c r="A70" s="79" t="s">
        <v>79</v>
      </c>
      <c r="B70" s="78">
        <v>19.66</v>
      </c>
      <c r="C70" s="69"/>
      <c r="D70" s="69"/>
      <c r="E70" s="69"/>
      <c r="F70" s="69"/>
      <c r="G70" s="69"/>
    </row>
    <row r="71" spans="1:12" ht="15">
      <c r="A71" s="79" t="s">
        <v>80</v>
      </c>
      <c r="B71" s="78">
        <v>18.329999999999998</v>
      </c>
      <c r="C71" s="69"/>
      <c r="D71" s="69"/>
      <c r="E71" s="69"/>
      <c r="F71" s="69"/>
      <c r="G71" s="69"/>
    </row>
    <row r="72" spans="1:12" ht="15">
      <c r="A72" s="79" t="s">
        <v>81</v>
      </c>
      <c r="B72" s="123">
        <v>100.61</v>
      </c>
      <c r="C72" s="81"/>
      <c r="D72" s="82"/>
      <c r="E72" s="83"/>
      <c r="F72" s="83"/>
    </row>
    <row r="73" spans="1:12" ht="15">
      <c r="A73" s="79" t="s">
        <v>82</v>
      </c>
      <c r="B73" s="78"/>
      <c r="C73" s="81"/>
      <c r="D73" s="82"/>
      <c r="E73" s="83"/>
      <c r="F73" s="83"/>
    </row>
    <row r="74" spans="1:12" ht="15">
      <c r="A74" s="79" t="s">
        <v>83</v>
      </c>
      <c r="B74" s="78"/>
      <c r="C74" s="81"/>
      <c r="D74" s="82"/>
      <c r="E74" s="83"/>
      <c r="F74" s="83"/>
    </row>
    <row r="75" spans="1:12" ht="15">
      <c r="A75" s="79" t="s">
        <v>84</v>
      </c>
      <c r="B75" s="78"/>
      <c r="C75" s="81"/>
      <c r="D75" s="82"/>
      <c r="E75" s="83"/>
      <c r="F75" s="83"/>
    </row>
    <row r="76" spans="1:12" ht="15">
      <c r="A76" s="79" t="s">
        <v>85</v>
      </c>
      <c r="B76" s="78"/>
      <c r="C76" s="81"/>
      <c r="D76" s="82"/>
      <c r="E76" s="83"/>
      <c r="F76" s="83"/>
    </row>
    <row r="77" spans="1:12" ht="15">
      <c r="A77" s="79" t="s">
        <v>86</v>
      </c>
      <c r="B77" s="78"/>
      <c r="C77" s="81"/>
      <c r="D77" s="82"/>
      <c r="E77" s="83"/>
      <c r="F77" s="83"/>
    </row>
    <row r="78" spans="1:12" ht="15">
      <c r="A78" s="79" t="s">
        <v>87</v>
      </c>
      <c r="B78" s="78"/>
      <c r="C78" s="81"/>
      <c r="D78" s="82"/>
      <c r="E78" s="83"/>
      <c r="F78" s="83"/>
    </row>
    <row r="79" spans="1:12" ht="25.5">
      <c r="A79" s="79" t="s">
        <v>88</v>
      </c>
      <c r="B79" s="78"/>
      <c r="C79" s="81"/>
      <c r="D79" s="82"/>
      <c r="E79" s="83"/>
      <c r="F79" s="83"/>
    </row>
    <row r="80" spans="1:12" ht="25.5">
      <c r="A80" s="79" t="s">
        <v>89</v>
      </c>
      <c r="B80" s="78"/>
      <c r="C80" s="81"/>
      <c r="D80" s="82"/>
      <c r="E80" s="83"/>
      <c r="F80" s="83"/>
    </row>
    <row r="81" spans="1:12" ht="25.5">
      <c r="A81" s="79" t="s">
        <v>90</v>
      </c>
      <c r="B81" s="78"/>
      <c r="C81" s="81"/>
      <c r="D81" s="82"/>
      <c r="E81" s="83"/>
      <c r="F81" s="83"/>
    </row>
    <row r="82" spans="1:12" ht="15">
      <c r="A82" s="79" t="s">
        <v>91</v>
      </c>
      <c r="B82" s="78"/>
      <c r="C82" s="81"/>
      <c r="D82" s="82"/>
      <c r="E82" s="83"/>
      <c r="F82" s="83"/>
    </row>
    <row r="83" spans="1:12" ht="15">
      <c r="A83" s="79" t="s">
        <v>92</v>
      </c>
      <c r="B83" s="78"/>
      <c r="C83" s="81"/>
      <c r="D83" s="82"/>
      <c r="E83" s="83"/>
      <c r="F83" s="83"/>
    </row>
    <row r="84" spans="1:12" ht="15">
      <c r="A84" s="85" t="s">
        <v>93</v>
      </c>
      <c r="B84" s="78">
        <v>1.67</v>
      </c>
      <c r="C84" s="81"/>
      <c r="D84" s="82"/>
      <c r="E84" s="83"/>
      <c r="F84" s="83"/>
    </row>
    <row r="85" spans="1:12" ht="15">
      <c r="A85" s="85" t="s">
        <v>94</v>
      </c>
      <c r="B85" s="78">
        <v>20</v>
      </c>
      <c r="C85" s="81"/>
      <c r="D85" s="82"/>
      <c r="E85" s="83"/>
      <c r="F85" s="83"/>
    </row>
    <row r="86" spans="1:12" ht="15">
      <c r="A86" s="85" t="s">
        <v>95</v>
      </c>
      <c r="B86" s="78"/>
      <c r="C86" s="81"/>
      <c r="D86" s="82"/>
      <c r="E86" s="83"/>
      <c r="F86" s="83"/>
    </row>
    <row r="87" spans="1:12" ht="15">
      <c r="A87" s="85" t="s">
        <v>96</v>
      </c>
      <c r="B87" s="78"/>
      <c r="C87" s="81"/>
      <c r="D87" s="82"/>
      <c r="E87" s="83"/>
      <c r="F87" s="83"/>
    </row>
    <row r="88" spans="1:12" ht="15">
      <c r="A88" s="85" t="s">
        <v>97</v>
      </c>
      <c r="B88" s="78">
        <v>0.08</v>
      </c>
      <c r="C88" s="81"/>
      <c r="D88" s="82"/>
      <c r="E88" s="83"/>
      <c r="F88" s="83"/>
    </row>
    <row r="89" spans="1:12" ht="25.5">
      <c r="A89" s="86" t="s">
        <v>98</v>
      </c>
      <c r="B89" s="78">
        <v>0.12</v>
      </c>
      <c r="C89" s="81"/>
      <c r="D89" s="82"/>
      <c r="E89" s="83"/>
      <c r="F89" s="83"/>
    </row>
    <row r="90" spans="1:12" ht="26.25" thickBot="1">
      <c r="A90" s="87" t="s">
        <v>99</v>
      </c>
      <c r="B90" s="88">
        <v>0.63</v>
      </c>
      <c r="C90" s="81"/>
      <c r="D90" s="82"/>
      <c r="E90" s="83"/>
      <c r="F90" s="83"/>
    </row>
    <row r="91" spans="1:12" ht="15.75" thickBot="1">
      <c r="A91" s="89"/>
      <c r="B91" s="90"/>
      <c r="C91" s="81"/>
      <c r="D91" s="82"/>
      <c r="E91" s="83"/>
      <c r="F91" s="83"/>
    </row>
    <row r="92" spans="1:12" s="19" customFormat="1" ht="15.75" thickBot="1">
      <c r="A92" s="91" t="s">
        <v>100</v>
      </c>
      <c r="B92" s="92">
        <f>SUM(B2:B40)</f>
        <v>18392.871000000003</v>
      </c>
      <c r="C92" s="93"/>
      <c r="D92" s="94"/>
      <c r="E92" s="69"/>
      <c r="F92" s="69"/>
      <c r="G92" s="94"/>
      <c r="H92" s="18"/>
      <c r="I92" s="18"/>
      <c r="J92" s="18"/>
      <c r="K92" s="18"/>
      <c r="L92" s="18"/>
    </row>
    <row r="93" spans="1:12" s="19" customFormat="1" ht="15.75" thickBot="1">
      <c r="A93" s="95" t="s">
        <v>101</v>
      </c>
      <c r="B93" s="96">
        <f>SUM(G2:G38)</f>
        <v>6360.41</v>
      </c>
      <c r="C93" s="94"/>
      <c r="D93" s="94"/>
      <c r="E93" s="69"/>
      <c r="F93" s="69"/>
      <c r="G93" s="97"/>
      <c r="H93" s="18"/>
      <c r="I93" s="18"/>
      <c r="J93" s="18"/>
      <c r="K93" s="18"/>
      <c r="L93" s="18"/>
    </row>
    <row r="94" spans="1:12" ht="15.75" thickBot="1">
      <c r="A94" s="98" t="s">
        <v>102</v>
      </c>
      <c r="B94" s="92">
        <f>SUM(B42:B90)</f>
        <v>179.98000000000002</v>
      </c>
      <c r="C94" s="81"/>
      <c r="D94" s="82"/>
      <c r="E94" s="83"/>
      <c r="F94" s="83"/>
    </row>
    <row r="95" spans="1:12" ht="15.75" thickBot="1">
      <c r="A95" s="99" t="s">
        <v>103</v>
      </c>
      <c r="B95" s="92">
        <f>B92+B93+B94</f>
        <v>24933.261000000002</v>
      </c>
      <c r="C95" s="81"/>
      <c r="D95" s="82"/>
    </row>
    <row r="96" spans="1:12">
      <c r="B96" s="81"/>
      <c r="C96" s="81"/>
      <c r="D96" s="82"/>
    </row>
    <row r="97" spans="1:12">
      <c r="B97" s="81"/>
      <c r="C97" s="81"/>
      <c r="D97" s="82"/>
    </row>
    <row r="98" spans="1:12">
      <c r="B98" s="81"/>
      <c r="C98" s="81"/>
      <c r="D98" s="81"/>
    </row>
    <row r="99" spans="1:12">
      <c r="B99" s="81"/>
      <c r="C99" s="81"/>
      <c r="D99" s="81"/>
    </row>
    <row r="100" spans="1:12">
      <c r="B100" s="81"/>
      <c r="C100" s="81"/>
      <c r="D100" s="81"/>
    </row>
    <row r="101" spans="1:12">
      <c r="B101" s="81"/>
      <c r="C101" s="81"/>
      <c r="D101" s="81"/>
    </row>
    <row r="102" spans="1:12" s="81" customFormat="1">
      <c r="A102" s="8"/>
      <c r="G102" s="84"/>
      <c r="H102" s="8"/>
      <c r="I102" s="8"/>
      <c r="J102" s="8"/>
      <c r="K102" s="8"/>
      <c r="L102" s="8"/>
    </row>
    <row r="103" spans="1:12" s="81" customFormat="1">
      <c r="A103" s="8"/>
      <c r="G103" s="84"/>
      <c r="H103" s="8"/>
      <c r="I103" s="8"/>
      <c r="J103" s="8"/>
      <c r="K103" s="8"/>
      <c r="L10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>
      <selection activeCell="A13" sqref="A13"/>
    </sheetView>
  </sheetViews>
  <sheetFormatPr defaultColWidth="19.7109375" defaultRowHeight="12.75"/>
  <cols>
    <col min="1" max="1" width="31.5703125" style="8" customWidth="1"/>
    <col min="2" max="2" width="22.7109375" style="8" customWidth="1"/>
    <col min="3" max="3" width="22" style="8" customWidth="1"/>
    <col min="4" max="4" width="22.140625" style="8" customWidth="1"/>
    <col min="5" max="5" width="21.7109375" style="81" customWidth="1"/>
    <col min="6" max="6" width="24.85546875" style="81" customWidth="1"/>
    <col min="7" max="7" width="24.28515625" style="84" customWidth="1"/>
    <col min="8" max="16384" width="19.7109375" style="8"/>
  </cols>
  <sheetData>
    <row r="1" spans="1:12" ht="30.75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  <c r="G1" s="6" t="s">
        <v>6</v>
      </c>
      <c r="H1" s="7"/>
    </row>
    <row r="2" spans="1:12">
      <c r="A2" s="9" t="s">
        <v>7</v>
      </c>
      <c r="B2" s="10">
        <f>10.45+1418.88</f>
        <v>1429.3300000000002</v>
      </c>
      <c r="C2" s="10">
        <f>41+1270.08+10.45</f>
        <v>1321.53</v>
      </c>
      <c r="D2" s="11">
        <f>B2-C2</f>
        <v>107.80000000000018</v>
      </c>
      <c r="E2" s="12"/>
      <c r="F2" s="10"/>
      <c r="G2" s="13">
        <v>67.599999999999994</v>
      </c>
    </row>
    <row r="3" spans="1:12" s="19" customFormat="1" ht="13.5" thickBot="1">
      <c r="A3" s="14" t="s">
        <v>8</v>
      </c>
      <c r="B3" s="15"/>
      <c r="C3" s="15"/>
      <c r="D3" s="16">
        <f>B3-C3</f>
        <v>0</v>
      </c>
      <c r="E3" s="15"/>
      <c r="F3" s="15"/>
      <c r="G3" s="17">
        <v>37.99</v>
      </c>
      <c r="H3" s="18"/>
      <c r="I3" s="18"/>
      <c r="J3" s="18"/>
      <c r="K3" s="18"/>
      <c r="L3" s="18"/>
    </row>
    <row r="4" spans="1:12" ht="30">
      <c r="A4" s="20" t="s">
        <v>9</v>
      </c>
      <c r="B4" s="21" t="s">
        <v>1</v>
      </c>
      <c r="C4" s="22" t="s">
        <v>10</v>
      </c>
      <c r="D4" s="23" t="s">
        <v>11</v>
      </c>
      <c r="E4" s="21" t="s">
        <v>4</v>
      </c>
      <c r="F4" s="21" t="s">
        <v>12</v>
      </c>
      <c r="G4" s="24" t="s">
        <v>13</v>
      </c>
      <c r="H4" s="25"/>
    </row>
    <row r="5" spans="1:12" s="19" customFormat="1">
      <c r="A5" s="26" t="s">
        <v>14</v>
      </c>
      <c r="B5" s="27"/>
      <c r="C5" s="28"/>
      <c r="D5" s="28">
        <f t="shared" ref="D5:D29" si="0">B5-C5</f>
        <v>0</v>
      </c>
      <c r="E5" s="28"/>
      <c r="F5" s="29"/>
      <c r="G5" s="30">
        <v>1.4</v>
      </c>
      <c r="H5" s="18"/>
      <c r="I5" s="18"/>
      <c r="J5" s="18"/>
      <c r="K5" s="18"/>
      <c r="L5" s="18"/>
    </row>
    <row r="6" spans="1:12" s="19" customFormat="1">
      <c r="A6" s="26" t="s">
        <v>15</v>
      </c>
      <c r="B6" s="27">
        <f>315.78+213</f>
        <v>528.78</v>
      </c>
      <c r="C6" s="28">
        <f>315.78+213</f>
        <v>528.78</v>
      </c>
      <c r="D6" s="28">
        <f>B6-C6</f>
        <v>0</v>
      </c>
      <c r="E6" s="28"/>
      <c r="F6" s="29"/>
      <c r="G6" s="30">
        <v>63.72</v>
      </c>
      <c r="H6" s="18"/>
      <c r="I6" s="18"/>
      <c r="J6" s="18"/>
      <c r="K6" s="18"/>
      <c r="L6" s="18"/>
    </row>
    <row r="7" spans="1:12" s="19" customFormat="1" ht="13.5" customHeight="1">
      <c r="A7" s="31" t="s">
        <v>16</v>
      </c>
      <c r="B7" s="32"/>
      <c r="C7" s="28"/>
      <c r="D7" s="28">
        <f t="shared" si="0"/>
        <v>0</v>
      </c>
      <c r="E7" s="28"/>
      <c r="F7" s="29"/>
      <c r="G7" s="33">
        <v>15.04</v>
      </c>
      <c r="H7" s="18"/>
      <c r="I7" s="18"/>
      <c r="J7" s="18"/>
      <c r="K7" s="18"/>
      <c r="L7" s="18"/>
    </row>
    <row r="8" spans="1:12" s="19" customFormat="1">
      <c r="A8" s="31" t="s">
        <v>17</v>
      </c>
      <c r="B8" s="32"/>
      <c r="C8" s="28"/>
      <c r="D8" s="28">
        <f t="shared" si="0"/>
        <v>0</v>
      </c>
      <c r="E8" s="28"/>
      <c r="F8" s="29"/>
      <c r="G8" s="33">
        <v>0</v>
      </c>
      <c r="H8" s="18"/>
      <c r="I8" s="18"/>
      <c r="J8" s="18"/>
      <c r="K8" s="18"/>
      <c r="L8" s="18"/>
    </row>
    <row r="9" spans="1:12" s="19" customFormat="1">
      <c r="A9" s="31" t="s">
        <v>18</v>
      </c>
      <c r="B9" s="32">
        <v>373.5</v>
      </c>
      <c r="C9" s="28">
        <v>0</v>
      </c>
      <c r="D9" s="28">
        <f>B9-C9</f>
        <v>373.5</v>
      </c>
      <c r="E9" s="28"/>
      <c r="F9" s="29"/>
      <c r="G9" s="33">
        <v>6.93</v>
      </c>
      <c r="H9" s="18"/>
      <c r="I9" s="18"/>
      <c r="J9" s="18"/>
      <c r="K9" s="18"/>
      <c r="L9" s="18"/>
    </row>
    <row r="10" spans="1:12" s="19" customFormat="1">
      <c r="A10" s="31" t="s">
        <v>19</v>
      </c>
      <c r="B10" s="32">
        <f>373.51+510.84+160.17+111.08+28.28</f>
        <v>1183.8799999999999</v>
      </c>
      <c r="C10" s="28">
        <f>271.14+510.84+195.02+125.74+10.55+17.73</f>
        <v>1131.02</v>
      </c>
      <c r="D10" s="28">
        <f t="shared" si="0"/>
        <v>52.8599999999999</v>
      </c>
      <c r="E10" s="28"/>
      <c r="F10" s="29"/>
      <c r="G10" s="34">
        <v>804.3</v>
      </c>
      <c r="H10" s="18"/>
      <c r="I10" s="18"/>
      <c r="J10" s="18"/>
      <c r="K10" s="18"/>
      <c r="L10" s="18"/>
    </row>
    <row r="11" spans="1:12" s="19" customFormat="1">
      <c r="A11" s="31" t="s">
        <v>20</v>
      </c>
      <c r="B11" s="32">
        <v>32.450000000000003</v>
      </c>
      <c r="C11" s="28">
        <v>0</v>
      </c>
      <c r="D11" s="28">
        <f t="shared" si="0"/>
        <v>32.450000000000003</v>
      </c>
      <c r="E11" s="28"/>
      <c r="F11" s="29"/>
      <c r="G11" s="33">
        <v>0.5</v>
      </c>
      <c r="H11" s="18"/>
      <c r="I11" s="18"/>
      <c r="J11" s="18"/>
      <c r="K11" s="18"/>
      <c r="L11" s="18"/>
    </row>
    <row r="12" spans="1:12" s="19" customFormat="1">
      <c r="A12" s="31" t="s">
        <v>21</v>
      </c>
      <c r="B12" s="32"/>
      <c r="C12" s="28"/>
      <c r="D12" s="28">
        <f t="shared" si="0"/>
        <v>0</v>
      </c>
      <c r="E12" s="28"/>
      <c r="F12" s="29"/>
      <c r="G12" s="34">
        <v>51.37</v>
      </c>
      <c r="H12" s="18"/>
      <c r="I12" s="18"/>
      <c r="J12" s="18"/>
      <c r="K12" s="18"/>
      <c r="L12" s="18"/>
    </row>
    <row r="13" spans="1:12" s="19" customFormat="1">
      <c r="A13" s="31" t="s">
        <v>22</v>
      </c>
      <c r="B13" s="32"/>
      <c r="C13" s="28"/>
      <c r="D13" s="28">
        <f t="shared" si="0"/>
        <v>0</v>
      </c>
      <c r="E13" s="28"/>
      <c r="F13" s="29"/>
      <c r="G13" s="33">
        <v>0</v>
      </c>
      <c r="H13" s="18"/>
      <c r="I13" s="18"/>
      <c r="J13" s="18"/>
      <c r="K13" s="18"/>
      <c r="L13" s="18"/>
    </row>
    <row r="14" spans="1:12" s="19" customFormat="1">
      <c r="A14" s="31" t="s">
        <v>23</v>
      </c>
      <c r="B14" s="32">
        <f>427.79+126.61</f>
        <v>554.4</v>
      </c>
      <c r="C14" s="28">
        <f>362.6+128.01</f>
        <v>490.61</v>
      </c>
      <c r="D14" s="28">
        <f t="shared" si="0"/>
        <v>63.789999999999964</v>
      </c>
      <c r="E14" s="28"/>
      <c r="F14" s="29"/>
      <c r="G14" s="33">
        <v>9.8800000000000008</v>
      </c>
      <c r="H14" s="18"/>
      <c r="I14" s="18"/>
      <c r="J14" s="18"/>
      <c r="K14" s="18"/>
      <c r="L14" s="18"/>
    </row>
    <row r="15" spans="1:12" s="19" customFormat="1">
      <c r="A15" s="31" t="s">
        <v>24</v>
      </c>
      <c r="B15" s="32"/>
      <c r="C15" s="28"/>
      <c r="D15" s="28">
        <f t="shared" si="0"/>
        <v>0</v>
      </c>
      <c r="E15" s="28"/>
      <c r="F15" s="29"/>
      <c r="G15" s="33">
        <v>0</v>
      </c>
      <c r="H15" s="18"/>
      <c r="I15" s="18"/>
      <c r="J15" s="18"/>
      <c r="K15" s="18"/>
      <c r="L15" s="18"/>
    </row>
    <row r="16" spans="1:12" s="19" customFormat="1">
      <c r="A16" s="31" t="s">
        <v>25</v>
      </c>
      <c r="B16" s="32"/>
      <c r="C16" s="28"/>
      <c r="D16" s="28">
        <f t="shared" si="0"/>
        <v>0</v>
      </c>
      <c r="E16" s="28"/>
      <c r="F16" s="35"/>
      <c r="G16" s="33">
        <v>58.8</v>
      </c>
      <c r="H16" s="18"/>
      <c r="I16" s="18"/>
      <c r="J16" s="18"/>
      <c r="K16" s="18"/>
      <c r="L16" s="18"/>
    </row>
    <row r="17" spans="1:12" s="19" customFormat="1">
      <c r="A17" s="26" t="s">
        <v>26</v>
      </c>
      <c r="B17" s="27"/>
      <c r="C17" s="28"/>
      <c r="D17" s="28">
        <f t="shared" si="0"/>
        <v>0</v>
      </c>
      <c r="E17" s="28"/>
      <c r="F17" s="35"/>
      <c r="G17" s="36"/>
      <c r="H17" s="18"/>
      <c r="I17" s="18"/>
      <c r="J17" s="18"/>
      <c r="K17" s="18"/>
      <c r="L17" s="18"/>
    </row>
    <row r="18" spans="1:12" s="19" customFormat="1">
      <c r="A18" s="26" t="s">
        <v>27</v>
      </c>
      <c r="B18" s="27">
        <v>1494.82</v>
      </c>
      <c r="C18" s="28">
        <v>1494.82</v>
      </c>
      <c r="D18" s="28">
        <f t="shared" si="0"/>
        <v>0</v>
      </c>
      <c r="E18" s="28"/>
      <c r="F18" s="35"/>
      <c r="G18" s="124">
        <v>96.4</v>
      </c>
      <c r="H18" s="18"/>
      <c r="I18" s="18"/>
      <c r="J18" s="18"/>
      <c r="K18" s="18"/>
      <c r="L18" s="18"/>
    </row>
    <row r="19" spans="1:12" s="19" customFormat="1">
      <c r="A19" s="26" t="s">
        <v>28</v>
      </c>
      <c r="B19" s="27"/>
      <c r="C19" s="28"/>
      <c r="D19" s="28">
        <f t="shared" si="0"/>
        <v>0</v>
      </c>
      <c r="E19" s="28"/>
      <c r="F19" s="35"/>
      <c r="G19" s="36"/>
      <c r="H19" s="18"/>
      <c r="I19" s="18"/>
      <c r="J19" s="18"/>
      <c r="K19" s="18"/>
      <c r="L19" s="18"/>
    </row>
    <row r="20" spans="1:12" s="19" customFormat="1">
      <c r="A20" s="26" t="s">
        <v>29</v>
      </c>
      <c r="B20" s="27"/>
      <c r="C20" s="28"/>
      <c r="D20" s="28">
        <f t="shared" si="0"/>
        <v>0</v>
      </c>
      <c r="E20" s="28"/>
      <c r="F20" s="37"/>
      <c r="G20" s="36">
        <v>35.5</v>
      </c>
      <c r="H20" s="18"/>
      <c r="I20" s="18"/>
      <c r="J20" s="18"/>
      <c r="K20" s="18"/>
      <c r="L20" s="18"/>
    </row>
    <row r="21" spans="1:12" s="19" customFormat="1">
      <c r="A21" s="26" t="s">
        <v>30</v>
      </c>
      <c r="B21" s="27"/>
      <c r="C21" s="28"/>
      <c r="D21" s="28">
        <f t="shared" si="0"/>
        <v>0</v>
      </c>
      <c r="E21" s="28"/>
      <c r="F21" s="37"/>
      <c r="G21" s="36">
        <v>0</v>
      </c>
      <c r="H21" s="18"/>
      <c r="I21" s="18"/>
      <c r="J21" s="18"/>
      <c r="K21" s="18"/>
      <c r="L21" s="18"/>
    </row>
    <row r="22" spans="1:12" s="19" customFormat="1">
      <c r="A22" s="26" t="s">
        <v>31</v>
      </c>
      <c r="B22" s="27"/>
      <c r="C22" s="28"/>
      <c r="D22" s="28">
        <f t="shared" si="0"/>
        <v>0</v>
      </c>
      <c r="E22" s="28"/>
      <c r="F22" s="29"/>
      <c r="G22" s="30">
        <v>2.52</v>
      </c>
      <c r="H22" s="18"/>
      <c r="I22" s="18"/>
      <c r="J22" s="18"/>
      <c r="K22" s="18"/>
      <c r="L22" s="18"/>
    </row>
    <row r="23" spans="1:12" s="19" customFormat="1">
      <c r="A23" s="31" t="s">
        <v>32</v>
      </c>
      <c r="B23" s="32">
        <f>88.89+172.66</f>
        <v>261.55</v>
      </c>
      <c r="C23" s="28">
        <f>24.6+172.66</f>
        <v>197.26</v>
      </c>
      <c r="D23" s="28">
        <f t="shared" si="0"/>
        <v>64.29000000000002</v>
      </c>
      <c r="E23" s="28"/>
      <c r="F23" s="29"/>
      <c r="G23" s="33">
        <v>38</v>
      </c>
      <c r="H23" s="18"/>
      <c r="I23" s="18"/>
      <c r="J23" s="18"/>
      <c r="K23" s="18"/>
      <c r="L23" s="18"/>
    </row>
    <row r="24" spans="1:12" s="19" customFormat="1" ht="12.75" customHeight="1">
      <c r="A24" s="38" t="s">
        <v>33</v>
      </c>
      <c r="B24" s="39">
        <v>560.5</v>
      </c>
      <c r="C24" s="35">
        <v>0</v>
      </c>
      <c r="D24" s="40">
        <f t="shared" si="0"/>
        <v>560.5</v>
      </c>
      <c r="E24" s="28"/>
      <c r="F24" s="29"/>
      <c r="G24" s="41"/>
      <c r="H24" s="42"/>
      <c r="I24" s="18"/>
      <c r="J24" s="18"/>
      <c r="K24" s="18"/>
      <c r="L24" s="18"/>
    </row>
    <row r="25" spans="1:12" s="19" customFormat="1">
      <c r="A25" s="31" t="s">
        <v>34</v>
      </c>
      <c r="B25" s="32"/>
      <c r="C25" s="28"/>
      <c r="D25" s="28">
        <f t="shared" si="0"/>
        <v>0</v>
      </c>
      <c r="E25" s="28"/>
      <c r="F25" s="29"/>
      <c r="G25" s="33">
        <v>2.25</v>
      </c>
      <c r="H25" s="18"/>
      <c r="I25" s="18"/>
      <c r="J25" s="18"/>
      <c r="K25" s="18"/>
      <c r="L25" s="18"/>
    </row>
    <row r="26" spans="1:12" s="19" customFormat="1" ht="12.75" customHeight="1">
      <c r="A26" s="31" t="s">
        <v>35</v>
      </c>
      <c r="B26" s="39"/>
      <c r="C26" s="35"/>
      <c r="D26" s="40">
        <f t="shared" si="0"/>
        <v>0</v>
      </c>
      <c r="E26" s="28"/>
      <c r="F26" s="29"/>
      <c r="G26" s="33">
        <v>28.4</v>
      </c>
      <c r="H26" s="42"/>
      <c r="I26" s="18"/>
      <c r="J26" s="18"/>
      <c r="K26" s="18"/>
      <c r="L26" s="18"/>
    </row>
    <row r="27" spans="1:12" s="19" customFormat="1" ht="12.75" customHeight="1">
      <c r="A27" s="38" t="s">
        <v>36</v>
      </c>
      <c r="B27" s="39"/>
      <c r="C27" s="35"/>
      <c r="D27" s="28">
        <f t="shared" si="0"/>
        <v>0</v>
      </c>
      <c r="E27" s="28"/>
      <c r="F27" s="29"/>
      <c r="G27" s="41">
        <v>26.1</v>
      </c>
      <c r="H27" s="42"/>
      <c r="I27" s="18"/>
      <c r="J27" s="18"/>
      <c r="K27" s="18"/>
      <c r="L27" s="18"/>
    </row>
    <row r="28" spans="1:12" s="19" customFormat="1" ht="12.75" customHeight="1">
      <c r="A28" s="38" t="s">
        <v>37</v>
      </c>
      <c r="B28" s="39">
        <v>22.6</v>
      </c>
      <c r="C28" s="35">
        <v>22.6</v>
      </c>
      <c r="D28" s="28">
        <f t="shared" si="0"/>
        <v>0</v>
      </c>
      <c r="E28" s="28"/>
      <c r="F28" s="29"/>
      <c r="G28" s="41">
        <v>20.81</v>
      </c>
      <c r="H28" s="42"/>
      <c r="I28" s="18"/>
      <c r="J28" s="18"/>
      <c r="K28" s="18"/>
      <c r="L28" s="18"/>
    </row>
    <row r="29" spans="1:12" s="19" customFormat="1" ht="13.5" thickBot="1">
      <c r="A29" s="43" t="s">
        <v>38</v>
      </c>
      <c r="B29" s="44">
        <f>455.79+352.08+246.9</f>
        <v>1054.77</v>
      </c>
      <c r="C29" s="44">
        <f>404.21+352.08+171.74</f>
        <v>928.03</v>
      </c>
      <c r="D29" s="45">
        <f t="shared" si="0"/>
        <v>126.74000000000001</v>
      </c>
      <c r="E29" s="46"/>
      <c r="F29" s="46"/>
      <c r="G29" s="125">
        <v>353.9</v>
      </c>
      <c r="H29" s="18"/>
      <c r="I29" s="18"/>
      <c r="J29" s="18"/>
      <c r="K29" s="18"/>
      <c r="L29" s="18"/>
    </row>
    <row r="30" spans="1:12" s="19" customFormat="1" ht="30.75" thickBot="1">
      <c r="A30" s="47" t="s">
        <v>39</v>
      </c>
      <c r="B30" s="2" t="s">
        <v>1</v>
      </c>
      <c r="C30" s="48" t="s">
        <v>10</v>
      </c>
      <c r="D30" s="4" t="s">
        <v>11</v>
      </c>
      <c r="E30" s="2" t="s">
        <v>4</v>
      </c>
      <c r="F30" s="2" t="s">
        <v>12</v>
      </c>
      <c r="G30" s="6" t="s">
        <v>13</v>
      </c>
      <c r="H30" s="49"/>
    </row>
    <row r="31" spans="1:12" s="19" customFormat="1" ht="15.75" thickBot="1">
      <c r="A31" s="9" t="s">
        <v>40</v>
      </c>
      <c r="B31" s="50">
        <f>792.4</f>
        <v>792.4</v>
      </c>
      <c r="C31" s="51">
        <f>761</f>
        <v>761</v>
      </c>
      <c r="D31" s="52">
        <f>B31-C31</f>
        <v>31.399999999999977</v>
      </c>
      <c r="E31" s="53"/>
      <c r="F31" s="54"/>
      <c r="G31" s="55">
        <v>37.28</v>
      </c>
      <c r="H31" s="18"/>
      <c r="I31" s="18"/>
      <c r="J31" s="18"/>
      <c r="K31" s="18"/>
      <c r="L31" s="18"/>
    </row>
    <row r="32" spans="1:12" s="19" customFormat="1" ht="30.75" thickBot="1">
      <c r="A32" s="47" t="s">
        <v>41</v>
      </c>
      <c r="B32" s="2" t="s">
        <v>1</v>
      </c>
      <c r="C32" s="48" t="s">
        <v>10</v>
      </c>
      <c r="D32" s="4" t="s">
        <v>11</v>
      </c>
      <c r="E32" s="2" t="s">
        <v>4</v>
      </c>
      <c r="F32" s="2" t="s">
        <v>12</v>
      </c>
      <c r="G32" s="6" t="s">
        <v>13</v>
      </c>
      <c r="H32" s="49"/>
    </row>
    <row r="33" spans="1:12" s="19" customFormat="1" ht="15">
      <c r="A33" s="9" t="s">
        <v>42</v>
      </c>
      <c r="B33" s="10">
        <f>813.02+410.48</f>
        <v>1223.5</v>
      </c>
      <c r="C33" s="56">
        <f>773.2+348.35</f>
        <v>1121.5500000000002</v>
      </c>
      <c r="D33" s="57">
        <f>B33-C33</f>
        <v>101.94999999999982</v>
      </c>
      <c r="E33" s="58"/>
      <c r="F33" s="21"/>
      <c r="G33" s="127">
        <v>344.51</v>
      </c>
      <c r="H33" s="18"/>
      <c r="I33" s="18"/>
      <c r="J33" s="18"/>
      <c r="K33" s="18"/>
      <c r="L33" s="18"/>
    </row>
    <row r="34" spans="1:12" s="19" customFormat="1" ht="17.25" customHeight="1">
      <c r="A34" s="31" t="s">
        <v>43</v>
      </c>
      <c r="B34" s="32">
        <f>283.86+116.05+181.9</f>
        <v>581.81000000000006</v>
      </c>
      <c r="C34" s="59">
        <f>280.21+116.05+133.5</f>
        <v>529.76</v>
      </c>
      <c r="D34" s="35">
        <f>B34-C34</f>
        <v>52.050000000000068</v>
      </c>
      <c r="E34" s="39"/>
      <c r="F34" s="32"/>
      <c r="G34" s="33">
        <v>372.46</v>
      </c>
      <c r="H34" s="18"/>
      <c r="I34" s="18"/>
      <c r="J34" s="18"/>
      <c r="K34" s="18"/>
      <c r="L34" s="18"/>
    </row>
    <row r="35" spans="1:12" s="19" customFormat="1" ht="12.75" customHeight="1">
      <c r="A35" s="60" t="s">
        <v>44</v>
      </c>
      <c r="B35" s="39">
        <f>1880.1+67.41+489.92+318.21</f>
        <v>2755.64</v>
      </c>
      <c r="C35" s="35">
        <f>1245.7+67.41+481.47+37.54+253.68</f>
        <v>2085.8000000000002</v>
      </c>
      <c r="D35" s="35">
        <f>B35-C35</f>
        <v>669.83999999999969</v>
      </c>
      <c r="E35" s="39"/>
      <c r="F35" s="32"/>
      <c r="G35" s="33">
        <v>305.14</v>
      </c>
      <c r="H35" s="18"/>
      <c r="I35" s="18"/>
      <c r="J35" s="18"/>
      <c r="K35" s="18"/>
      <c r="L35" s="18"/>
    </row>
    <row r="36" spans="1:12" s="19" customFormat="1">
      <c r="A36" s="38" t="s">
        <v>45</v>
      </c>
      <c r="B36" s="44">
        <f>292.28+40.05+2853.46</f>
        <v>3185.79</v>
      </c>
      <c r="C36" s="44">
        <f>292.28+40.05+2818.92</f>
        <v>3151.25</v>
      </c>
      <c r="D36" s="45">
        <f>B36-C36</f>
        <v>34.539999999999964</v>
      </c>
      <c r="E36" s="61"/>
      <c r="F36" s="62"/>
      <c r="G36" s="126">
        <v>1564.56</v>
      </c>
      <c r="K36" s="18"/>
      <c r="L36" s="18"/>
    </row>
    <row r="37" spans="1:12" s="19" customFormat="1">
      <c r="A37" s="38" t="s">
        <v>46</v>
      </c>
      <c r="B37" s="39">
        <f>313.4+190.52+277.44</f>
        <v>781.3599999999999</v>
      </c>
      <c r="C37" s="35">
        <f>324.3+190.52+103.14+174.3</f>
        <v>792.26</v>
      </c>
      <c r="D37" s="35">
        <f>B37-C37</f>
        <v>-10.900000000000091</v>
      </c>
      <c r="E37" s="61"/>
      <c r="F37" s="62"/>
      <c r="G37" s="63">
        <v>202.88</v>
      </c>
      <c r="K37" s="18"/>
      <c r="L37" s="18"/>
    </row>
    <row r="38" spans="1:12" s="19" customFormat="1" ht="13.5" thickBot="1">
      <c r="A38" s="43" t="s">
        <v>47</v>
      </c>
      <c r="B38" s="64">
        <f>1013.54+2885.87</f>
        <v>3899.41</v>
      </c>
      <c r="C38" s="65">
        <v>0</v>
      </c>
      <c r="D38" s="64">
        <f>B38</f>
        <v>3899.41</v>
      </c>
      <c r="E38" s="66"/>
      <c r="F38" s="67"/>
      <c r="G38" s="128">
        <v>1311.53</v>
      </c>
      <c r="K38" s="18"/>
      <c r="L38" s="18"/>
    </row>
    <row r="39" spans="1:12" ht="34.5" customHeight="1" thickBot="1">
      <c r="A39" s="47" t="s">
        <v>48</v>
      </c>
      <c r="B39" s="2" t="s">
        <v>1</v>
      </c>
      <c r="C39" s="48" t="s">
        <v>10</v>
      </c>
      <c r="D39" s="4" t="s">
        <v>11</v>
      </c>
      <c r="E39" s="2" t="s">
        <v>4</v>
      </c>
      <c r="F39" s="5" t="s">
        <v>5</v>
      </c>
      <c r="G39" s="69"/>
      <c r="H39" s="18"/>
      <c r="I39" s="18"/>
      <c r="J39" s="18"/>
      <c r="K39" s="18"/>
      <c r="L39" s="18"/>
    </row>
    <row r="40" spans="1:12" ht="19.5" customHeight="1" thickBot="1">
      <c r="A40" s="9" t="s">
        <v>49</v>
      </c>
      <c r="B40" s="70"/>
      <c r="C40" s="70"/>
      <c r="D40" s="71">
        <f>B40-C40</f>
        <v>0</v>
      </c>
      <c r="E40" s="72"/>
      <c r="F40" s="73"/>
      <c r="G40" s="69"/>
    </row>
    <row r="41" spans="1:12" ht="19.5" customHeight="1" thickBot="1">
      <c r="A41" s="47" t="s">
        <v>50</v>
      </c>
      <c r="B41" s="74" t="s">
        <v>51</v>
      </c>
      <c r="C41" s="69"/>
      <c r="D41" s="69"/>
      <c r="E41" s="69"/>
      <c r="F41" s="69"/>
      <c r="G41" s="69"/>
      <c r="H41" s="18"/>
      <c r="I41" s="18"/>
      <c r="J41" s="18"/>
      <c r="K41" s="18"/>
      <c r="L41" s="18"/>
    </row>
    <row r="42" spans="1:12" ht="30" customHeight="1">
      <c r="A42" s="75" t="s">
        <v>52</v>
      </c>
      <c r="B42" s="76"/>
      <c r="C42" s="69"/>
      <c r="D42" s="69"/>
      <c r="E42" s="69"/>
      <c r="F42" s="69"/>
      <c r="G42" s="69"/>
    </row>
    <row r="43" spans="1:12" ht="15">
      <c r="A43" s="77" t="s">
        <v>53</v>
      </c>
      <c r="B43" s="78">
        <v>5.77</v>
      </c>
      <c r="C43" s="69"/>
      <c r="D43" s="69"/>
      <c r="E43" s="69"/>
      <c r="F43" s="69"/>
      <c r="G43" s="69"/>
    </row>
    <row r="44" spans="1:12" ht="15">
      <c r="A44" s="77" t="s">
        <v>54</v>
      </c>
      <c r="B44" s="78">
        <v>0.25</v>
      </c>
      <c r="C44" s="69"/>
      <c r="D44" s="69"/>
      <c r="E44" s="69"/>
      <c r="F44" s="69"/>
      <c r="G44" s="69"/>
    </row>
    <row r="45" spans="1:12" ht="15">
      <c r="A45" s="77" t="s">
        <v>55</v>
      </c>
      <c r="B45" s="78"/>
      <c r="C45" s="69"/>
      <c r="D45" s="69"/>
      <c r="E45" s="69"/>
      <c r="F45" s="69"/>
      <c r="G45" s="69"/>
    </row>
    <row r="46" spans="1:12" ht="15">
      <c r="A46" s="31" t="s">
        <v>56</v>
      </c>
      <c r="B46" s="78"/>
      <c r="C46" s="69"/>
      <c r="D46" s="69"/>
      <c r="E46" s="69"/>
      <c r="F46" s="69"/>
      <c r="G46" s="69"/>
    </row>
    <row r="47" spans="1:12" ht="15">
      <c r="A47" s="31" t="s">
        <v>189</v>
      </c>
      <c r="B47" s="78">
        <v>0</v>
      </c>
      <c r="C47" s="69"/>
      <c r="D47" s="69"/>
      <c r="E47" s="69"/>
      <c r="F47" s="69"/>
      <c r="G47" s="69"/>
    </row>
    <row r="48" spans="1:12" ht="25.5">
      <c r="A48" s="79" t="s">
        <v>57</v>
      </c>
      <c r="B48" s="78"/>
      <c r="C48" s="69"/>
      <c r="D48" s="69"/>
      <c r="E48" s="69"/>
      <c r="F48" s="69"/>
      <c r="G48" s="69"/>
    </row>
    <row r="49" spans="1:12" ht="25.5">
      <c r="A49" s="79" t="s">
        <v>58</v>
      </c>
      <c r="B49" s="78"/>
      <c r="C49" s="69"/>
      <c r="D49" s="69"/>
      <c r="E49" s="69"/>
      <c r="F49" s="69"/>
      <c r="G49" s="69"/>
    </row>
    <row r="50" spans="1:12" ht="25.5">
      <c r="A50" s="79" t="s">
        <v>59</v>
      </c>
      <c r="B50" s="78"/>
      <c r="C50" s="69"/>
      <c r="D50" s="69"/>
      <c r="E50" s="69"/>
      <c r="F50" s="69"/>
      <c r="G50" s="69"/>
    </row>
    <row r="51" spans="1:12" ht="15">
      <c r="A51" s="26" t="s">
        <v>60</v>
      </c>
      <c r="B51" s="78"/>
      <c r="C51" s="69"/>
      <c r="D51" s="69"/>
      <c r="E51" s="69"/>
      <c r="F51" s="69"/>
      <c r="G51" s="69"/>
    </row>
    <row r="52" spans="1:12" ht="14.25" customHeight="1">
      <c r="A52" s="77" t="s">
        <v>61</v>
      </c>
      <c r="B52" s="78"/>
      <c r="C52" s="69"/>
      <c r="D52" s="69"/>
      <c r="E52" s="69"/>
      <c r="F52" s="69"/>
      <c r="G52" s="69"/>
    </row>
    <row r="53" spans="1:12" ht="26.25" customHeight="1">
      <c r="A53" s="77" t="s">
        <v>62</v>
      </c>
      <c r="B53" s="78"/>
      <c r="C53" s="69"/>
      <c r="D53" s="69"/>
      <c r="E53" s="69"/>
      <c r="F53" s="69"/>
      <c r="G53" s="69"/>
    </row>
    <row r="54" spans="1:12" ht="33" customHeight="1">
      <c r="A54" s="77" t="s">
        <v>63</v>
      </c>
      <c r="B54" s="78"/>
      <c r="C54" s="69"/>
      <c r="D54" s="69"/>
      <c r="E54" s="69"/>
      <c r="F54" s="69"/>
      <c r="G54" s="69"/>
      <c r="J54" s="18"/>
      <c r="K54" s="18"/>
      <c r="L54" s="18"/>
    </row>
    <row r="55" spans="1:12" ht="32.25" customHeight="1">
      <c r="A55" s="77" t="s">
        <v>64</v>
      </c>
      <c r="B55" s="78"/>
      <c r="C55" s="69"/>
      <c r="D55" s="69"/>
      <c r="E55" s="69"/>
      <c r="F55" s="69"/>
      <c r="G55" s="69"/>
    </row>
    <row r="56" spans="1:12" ht="31.5" customHeight="1">
      <c r="A56" s="77" t="s">
        <v>65</v>
      </c>
      <c r="B56" s="78"/>
      <c r="C56" s="69"/>
      <c r="D56" s="69"/>
      <c r="E56" s="69"/>
      <c r="F56" s="69"/>
      <c r="G56" s="69"/>
    </row>
    <row r="57" spans="1:12" s="19" customFormat="1" ht="15">
      <c r="A57" s="77" t="s">
        <v>66</v>
      </c>
      <c r="B57" s="78"/>
      <c r="C57" s="69"/>
      <c r="D57" s="69"/>
      <c r="E57" s="69"/>
      <c r="F57" s="69"/>
      <c r="G57" s="69"/>
      <c r="H57" s="8"/>
      <c r="I57" s="8"/>
      <c r="J57" s="18"/>
      <c r="K57" s="18"/>
      <c r="L57" s="18"/>
    </row>
    <row r="58" spans="1:12" s="19" customFormat="1" ht="15">
      <c r="A58" s="77" t="s">
        <v>67</v>
      </c>
      <c r="B58" s="78"/>
      <c r="C58" s="69"/>
      <c r="D58" s="69"/>
      <c r="E58" s="69"/>
      <c r="F58" s="69"/>
      <c r="G58" s="69"/>
      <c r="H58" s="8"/>
      <c r="I58" s="8"/>
      <c r="J58" s="18"/>
      <c r="K58" s="18"/>
      <c r="L58" s="18"/>
    </row>
    <row r="59" spans="1:12" s="19" customFormat="1" ht="15">
      <c r="A59" s="77" t="s">
        <v>68</v>
      </c>
      <c r="B59" s="78"/>
      <c r="C59" s="69"/>
      <c r="D59" s="69"/>
      <c r="E59" s="69"/>
      <c r="F59" s="69"/>
      <c r="G59" s="69"/>
      <c r="H59" s="8"/>
      <c r="I59" s="8"/>
      <c r="J59" s="18"/>
      <c r="K59" s="18"/>
      <c r="L59" s="18"/>
    </row>
    <row r="60" spans="1:12" s="19" customFormat="1" ht="15">
      <c r="A60" s="77" t="s">
        <v>69</v>
      </c>
      <c r="B60" s="78"/>
      <c r="C60" s="69"/>
      <c r="D60" s="69"/>
      <c r="E60" s="69"/>
      <c r="F60" s="69"/>
      <c r="G60" s="69"/>
      <c r="H60" s="8"/>
      <c r="I60" s="8"/>
      <c r="J60" s="18"/>
      <c r="K60" s="18"/>
      <c r="L60" s="18"/>
    </row>
    <row r="61" spans="1:12" s="19" customFormat="1" ht="15">
      <c r="A61" s="79" t="s">
        <v>70</v>
      </c>
      <c r="B61" s="78"/>
      <c r="C61" s="69"/>
      <c r="D61" s="69"/>
      <c r="E61" s="69"/>
      <c r="F61" s="69"/>
      <c r="G61" s="69"/>
      <c r="H61" s="8"/>
      <c r="I61" s="8"/>
      <c r="J61" s="18"/>
      <c r="K61" s="18"/>
      <c r="L61" s="18"/>
    </row>
    <row r="62" spans="1:12" s="19" customFormat="1" ht="25.5">
      <c r="A62" s="79" t="s">
        <v>71</v>
      </c>
      <c r="B62" s="78"/>
      <c r="C62" s="69"/>
      <c r="D62" s="69"/>
      <c r="E62" s="69"/>
      <c r="F62" s="69"/>
      <c r="G62" s="69"/>
      <c r="H62" s="8"/>
      <c r="I62" s="8"/>
      <c r="J62" s="18"/>
      <c r="K62" s="18"/>
      <c r="L62" s="18"/>
    </row>
    <row r="63" spans="1:12" ht="15">
      <c r="A63" s="80" t="s">
        <v>72</v>
      </c>
      <c r="B63" s="78"/>
      <c r="C63" s="69"/>
      <c r="D63" s="69"/>
      <c r="E63" s="69"/>
      <c r="F63" s="69"/>
      <c r="G63" s="69"/>
    </row>
    <row r="64" spans="1:12" ht="15">
      <c r="A64" s="38" t="s">
        <v>73</v>
      </c>
      <c r="B64" s="78"/>
      <c r="C64" s="69"/>
      <c r="D64" s="69"/>
      <c r="E64" s="69"/>
      <c r="F64" s="69"/>
      <c r="G64" s="69"/>
    </row>
    <row r="65" spans="1:12" ht="15">
      <c r="A65" s="79" t="s">
        <v>74</v>
      </c>
      <c r="B65" s="123">
        <v>132.16999999999999</v>
      </c>
      <c r="C65" s="69"/>
      <c r="D65" s="69"/>
      <c r="E65" s="69"/>
      <c r="F65" s="69"/>
      <c r="G65" s="69"/>
    </row>
    <row r="66" spans="1:12" ht="15">
      <c r="A66" s="79" t="s">
        <v>75</v>
      </c>
      <c r="B66" s="78"/>
      <c r="C66" s="69"/>
      <c r="D66" s="69"/>
      <c r="E66" s="69"/>
      <c r="F66" s="69"/>
      <c r="G66" s="69"/>
    </row>
    <row r="67" spans="1:12" s="19" customFormat="1" ht="15">
      <c r="A67" s="79" t="s">
        <v>76</v>
      </c>
      <c r="B67" s="78"/>
      <c r="C67" s="69"/>
      <c r="D67" s="69"/>
      <c r="E67" s="69"/>
      <c r="F67" s="69"/>
      <c r="G67" s="69"/>
      <c r="H67" s="18"/>
      <c r="I67" s="18"/>
      <c r="J67" s="8"/>
      <c r="K67" s="8"/>
      <c r="L67" s="8"/>
    </row>
    <row r="68" spans="1:12" ht="15">
      <c r="A68" s="79" t="s">
        <v>77</v>
      </c>
      <c r="B68" s="78"/>
      <c r="C68" s="69"/>
      <c r="D68" s="69"/>
      <c r="E68" s="69"/>
      <c r="F68" s="69"/>
      <c r="G68" s="69"/>
      <c r="H68" s="18"/>
      <c r="I68" s="18"/>
    </row>
    <row r="69" spans="1:12" ht="15">
      <c r="A69" s="79" t="s">
        <v>78</v>
      </c>
      <c r="B69" s="78">
        <v>13.22</v>
      </c>
      <c r="C69" s="69"/>
      <c r="D69" s="69"/>
      <c r="E69" s="69"/>
      <c r="F69" s="69"/>
      <c r="G69" s="69"/>
    </row>
    <row r="70" spans="1:12" ht="15">
      <c r="A70" s="79" t="s">
        <v>79</v>
      </c>
      <c r="B70" s="78">
        <v>11.66</v>
      </c>
      <c r="C70" s="69"/>
      <c r="D70" s="69"/>
      <c r="E70" s="69"/>
      <c r="F70" s="69"/>
      <c r="G70" s="69"/>
    </row>
    <row r="71" spans="1:12" ht="15">
      <c r="A71" s="79" t="s">
        <v>80</v>
      </c>
      <c r="B71" s="78">
        <v>16.670000000000002</v>
      </c>
      <c r="C71" s="69"/>
      <c r="D71" s="69"/>
      <c r="E71" s="69"/>
      <c r="F71" s="69"/>
      <c r="G71" s="69"/>
    </row>
    <row r="72" spans="1:12" ht="15">
      <c r="A72" s="79" t="s">
        <v>81</v>
      </c>
      <c r="B72" s="123"/>
      <c r="C72" s="81"/>
      <c r="D72" s="82"/>
      <c r="E72" s="83"/>
      <c r="F72" s="83"/>
    </row>
    <row r="73" spans="1:12" ht="15">
      <c r="A73" s="79" t="s">
        <v>82</v>
      </c>
      <c r="B73" s="78"/>
      <c r="C73" s="81"/>
      <c r="D73" s="82"/>
      <c r="E73" s="83"/>
      <c r="F73" s="83"/>
    </row>
    <row r="74" spans="1:12" ht="15">
      <c r="A74" s="79" t="s">
        <v>83</v>
      </c>
      <c r="B74" s="78"/>
      <c r="C74" s="81"/>
      <c r="D74" s="82"/>
      <c r="E74" s="83"/>
      <c r="F74" s="83"/>
    </row>
    <row r="75" spans="1:12" ht="15">
      <c r="A75" s="79" t="s">
        <v>84</v>
      </c>
      <c r="B75" s="78"/>
      <c r="C75" s="81"/>
      <c r="D75" s="82"/>
      <c r="E75" s="83"/>
      <c r="F75" s="83"/>
    </row>
    <row r="76" spans="1:12" ht="15">
      <c r="A76" s="79" t="s">
        <v>85</v>
      </c>
      <c r="B76" s="78"/>
      <c r="C76" s="81"/>
      <c r="D76" s="82"/>
      <c r="E76" s="83"/>
      <c r="F76" s="83"/>
    </row>
    <row r="77" spans="1:12" ht="15">
      <c r="A77" s="79" t="s">
        <v>86</v>
      </c>
      <c r="B77" s="78"/>
      <c r="C77" s="81"/>
      <c r="D77" s="82"/>
      <c r="E77" s="83"/>
      <c r="F77" s="83"/>
    </row>
    <row r="78" spans="1:12" ht="15">
      <c r="A78" s="79" t="s">
        <v>87</v>
      </c>
      <c r="B78" s="78"/>
      <c r="C78" s="81"/>
      <c r="D78" s="82"/>
      <c r="E78" s="83"/>
      <c r="F78" s="83"/>
    </row>
    <row r="79" spans="1:12" ht="25.5">
      <c r="A79" s="79" t="s">
        <v>88</v>
      </c>
      <c r="B79" s="78"/>
      <c r="C79" s="81"/>
      <c r="D79" s="82"/>
      <c r="E79" s="83"/>
      <c r="F79" s="83"/>
    </row>
    <row r="80" spans="1:12" ht="25.5">
      <c r="A80" s="79" t="s">
        <v>89</v>
      </c>
      <c r="B80" s="78"/>
      <c r="C80" s="81"/>
      <c r="D80" s="82"/>
      <c r="E80" s="83"/>
      <c r="F80" s="83"/>
    </row>
    <row r="81" spans="1:12" ht="25.5">
      <c r="A81" s="79" t="s">
        <v>90</v>
      </c>
      <c r="B81" s="78"/>
      <c r="C81" s="81"/>
      <c r="D81" s="82"/>
      <c r="E81" s="83"/>
      <c r="F81" s="83"/>
    </row>
    <row r="82" spans="1:12" ht="15">
      <c r="A82" s="79" t="s">
        <v>91</v>
      </c>
      <c r="B82" s="78"/>
      <c r="C82" s="81"/>
      <c r="D82" s="82"/>
      <c r="E82" s="83"/>
      <c r="F82" s="83"/>
    </row>
    <row r="83" spans="1:12" ht="15">
      <c r="A83" s="79" t="s">
        <v>92</v>
      </c>
      <c r="B83" s="78">
        <v>0.16</v>
      </c>
      <c r="C83" s="81"/>
      <c r="D83" s="82"/>
      <c r="E83" s="83"/>
      <c r="F83" s="83"/>
    </row>
    <row r="84" spans="1:12" ht="15">
      <c r="A84" s="85" t="s">
        <v>93</v>
      </c>
      <c r="B84" s="78">
        <v>0.9</v>
      </c>
      <c r="C84" s="81"/>
      <c r="D84" s="82"/>
      <c r="E84" s="83"/>
      <c r="F84" s="83"/>
    </row>
    <row r="85" spans="1:12" ht="15">
      <c r="A85" s="85" t="s">
        <v>94</v>
      </c>
      <c r="B85" s="78">
        <v>28.33</v>
      </c>
      <c r="C85" s="81"/>
      <c r="D85" s="82"/>
      <c r="E85" s="83"/>
      <c r="F85" s="83"/>
    </row>
    <row r="86" spans="1:12" ht="15">
      <c r="A86" s="85" t="s">
        <v>95</v>
      </c>
      <c r="B86" s="78">
        <v>0</v>
      </c>
      <c r="C86" s="81"/>
      <c r="D86" s="82"/>
      <c r="E86" s="83"/>
      <c r="F86" s="83"/>
    </row>
    <row r="87" spans="1:12" ht="15">
      <c r="A87" s="85" t="s">
        <v>96</v>
      </c>
      <c r="B87" s="78">
        <v>0</v>
      </c>
      <c r="C87" s="81"/>
      <c r="D87" s="82"/>
      <c r="E87" s="83"/>
      <c r="F87" s="83"/>
    </row>
    <row r="88" spans="1:12" ht="15">
      <c r="A88" s="85" t="s">
        <v>97</v>
      </c>
      <c r="B88" s="78">
        <v>8.8800000000000008</v>
      </c>
      <c r="C88" s="81"/>
      <c r="D88" s="82"/>
      <c r="E88" s="83"/>
      <c r="F88" s="83"/>
    </row>
    <row r="89" spans="1:12" ht="25.5">
      <c r="A89" s="86" t="s">
        <v>98</v>
      </c>
      <c r="B89" s="78"/>
      <c r="C89" s="81"/>
      <c r="D89" s="82"/>
      <c r="E89" s="83"/>
      <c r="F89" s="83"/>
    </row>
    <row r="90" spans="1:12" ht="26.25" thickBot="1">
      <c r="A90" s="87" t="s">
        <v>99</v>
      </c>
      <c r="B90" s="88"/>
      <c r="C90" s="81"/>
      <c r="D90" s="82"/>
      <c r="E90" s="83"/>
      <c r="F90" s="83"/>
    </row>
    <row r="91" spans="1:12" ht="15.75" thickBot="1">
      <c r="A91" s="89"/>
      <c r="B91" s="90"/>
      <c r="C91" s="81"/>
      <c r="D91" s="82"/>
      <c r="E91" s="83"/>
      <c r="F91" s="83"/>
    </row>
    <row r="92" spans="1:12" s="19" customFormat="1" ht="15.75" thickBot="1">
      <c r="A92" s="91" t="s">
        <v>100</v>
      </c>
      <c r="B92" s="92">
        <f>SUM(B2:B40)</f>
        <v>20716.489999999998</v>
      </c>
      <c r="C92" s="93"/>
      <c r="D92" s="94"/>
      <c r="E92" s="69"/>
      <c r="F92" s="69"/>
      <c r="G92" s="94"/>
      <c r="H92" s="18"/>
      <c r="I92" s="18"/>
      <c r="J92" s="18"/>
      <c r="K92" s="18"/>
      <c r="L92" s="18"/>
    </row>
    <row r="93" spans="1:12" s="19" customFormat="1" ht="15.75" thickBot="1">
      <c r="A93" s="95" t="s">
        <v>101</v>
      </c>
      <c r="B93" s="96">
        <f>SUM(G2:G38)</f>
        <v>5859.7699999999995</v>
      </c>
      <c r="C93" s="94"/>
      <c r="D93" s="94"/>
      <c r="E93" s="69"/>
      <c r="F93" s="69"/>
      <c r="G93" s="97"/>
      <c r="H93" s="18"/>
      <c r="I93" s="18"/>
      <c r="J93" s="18"/>
      <c r="K93" s="18"/>
      <c r="L93" s="18"/>
    </row>
    <row r="94" spans="1:12" ht="15.75" thickBot="1">
      <c r="A94" s="98" t="s">
        <v>102</v>
      </c>
      <c r="B94" s="92">
        <f>SUM(B42:B90)</f>
        <v>218.01</v>
      </c>
      <c r="C94" s="81"/>
      <c r="D94" s="82"/>
      <c r="E94" s="83"/>
      <c r="F94" s="83"/>
    </row>
    <row r="95" spans="1:12" ht="15.75" thickBot="1">
      <c r="A95" s="99" t="s">
        <v>103</v>
      </c>
      <c r="B95" s="92">
        <f>B92+B93+B94</f>
        <v>26794.269999999997</v>
      </c>
      <c r="C95" s="81"/>
      <c r="D95" s="82"/>
    </row>
    <row r="96" spans="1:12">
      <c r="B96" s="81"/>
      <c r="C96" s="81"/>
      <c r="D96" s="82"/>
    </row>
    <row r="97" spans="1:12">
      <c r="B97" s="81"/>
      <c r="C97" s="81"/>
      <c r="D97" s="82"/>
    </row>
    <row r="98" spans="1:12">
      <c r="B98" s="81"/>
      <c r="C98" s="81"/>
      <c r="D98" s="81"/>
    </row>
    <row r="99" spans="1:12">
      <c r="B99" s="81"/>
      <c r="C99" s="81"/>
      <c r="D99" s="81"/>
    </row>
    <row r="100" spans="1:12">
      <c r="B100" s="81"/>
      <c r="C100" s="81"/>
      <c r="D100" s="81"/>
    </row>
    <row r="101" spans="1:12">
      <c r="B101" s="81"/>
      <c r="C101" s="81"/>
      <c r="D101" s="81"/>
    </row>
    <row r="102" spans="1:12" s="81" customFormat="1">
      <c r="A102" s="8"/>
      <c r="G102" s="84"/>
      <c r="H102" s="8"/>
      <c r="I102" s="8"/>
      <c r="J102" s="8"/>
      <c r="K102" s="8"/>
      <c r="L102" s="8"/>
    </row>
    <row r="103" spans="1:12" s="81" customFormat="1">
      <c r="A103" s="8"/>
      <c r="G103" s="84"/>
      <c r="H103" s="8"/>
      <c r="I103" s="8"/>
      <c r="J103" s="8"/>
      <c r="K103" s="8"/>
      <c r="L103" s="8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workbookViewId="0">
      <selection activeCell="D6" sqref="D6"/>
    </sheetView>
  </sheetViews>
  <sheetFormatPr defaultColWidth="19.7109375" defaultRowHeight="12.75"/>
  <cols>
    <col min="1" max="1" width="31.5703125" style="8" customWidth="1"/>
    <col min="2" max="2" width="22.7109375" style="8" customWidth="1"/>
    <col min="3" max="3" width="22" style="8" customWidth="1"/>
    <col min="4" max="4" width="22.140625" style="8" customWidth="1"/>
    <col min="5" max="5" width="21.7109375" style="81" customWidth="1"/>
    <col min="6" max="6" width="24.85546875" style="81" customWidth="1"/>
    <col min="7" max="7" width="24.28515625" style="84" customWidth="1"/>
    <col min="8" max="16384" width="19.7109375" style="8"/>
  </cols>
  <sheetData>
    <row r="1" spans="1:12" ht="30.75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  <c r="G1" s="6" t="s">
        <v>6</v>
      </c>
      <c r="H1" s="7"/>
    </row>
    <row r="2" spans="1:12">
      <c r="A2" s="9" t="s">
        <v>7</v>
      </c>
      <c r="B2" s="10"/>
      <c r="C2" s="10"/>
      <c r="D2" s="11">
        <f>B2-C2</f>
        <v>0</v>
      </c>
      <c r="E2" s="12"/>
      <c r="F2" s="10"/>
      <c r="G2" s="13"/>
    </row>
    <row r="3" spans="1:12" s="19" customFormat="1" ht="13.5" thickBot="1">
      <c r="A3" s="14" t="s">
        <v>8</v>
      </c>
      <c r="B3" s="15"/>
      <c r="C3" s="15"/>
      <c r="D3" s="16">
        <f>B3-C3</f>
        <v>0</v>
      </c>
      <c r="E3" s="15"/>
      <c r="F3" s="15"/>
      <c r="G3" s="17"/>
      <c r="H3" s="18"/>
      <c r="I3" s="18"/>
      <c r="J3" s="18"/>
      <c r="K3" s="18"/>
      <c r="L3" s="18"/>
    </row>
    <row r="4" spans="1:12" ht="30">
      <c r="A4" s="20" t="s">
        <v>9</v>
      </c>
      <c r="B4" s="21" t="s">
        <v>1</v>
      </c>
      <c r="C4" s="22" t="s">
        <v>10</v>
      </c>
      <c r="D4" s="23" t="s">
        <v>11</v>
      </c>
      <c r="E4" s="21" t="s">
        <v>4</v>
      </c>
      <c r="F4" s="21" t="s">
        <v>12</v>
      </c>
      <c r="G4" s="24" t="s">
        <v>13</v>
      </c>
      <c r="H4" s="25"/>
    </row>
    <row r="5" spans="1:12" s="19" customFormat="1">
      <c r="A5" s="26" t="s">
        <v>14</v>
      </c>
      <c r="B5" s="27"/>
      <c r="C5" s="28"/>
      <c r="D5" s="28">
        <f t="shared" ref="D5:D29" si="0">B5-C5</f>
        <v>0</v>
      </c>
      <c r="E5" s="28"/>
      <c r="F5" s="29"/>
      <c r="G5" s="30"/>
      <c r="H5" s="18"/>
      <c r="I5" s="18"/>
      <c r="J5" s="18"/>
      <c r="K5" s="18"/>
      <c r="L5" s="18"/>
    </row>
    <row r="6" spans="1:12" s="19" customFormat="1">
      <c r="A6" s="26" t="s">
        <v>15</v>
      </c>
      <c r="B6" s="27">
        <f>1007.34+275.93</f>
        <v>1283.27</v>
      </c>
      <c r="C6" s="28">
        <f>1031.46+272.26</f>
        <v>1303.72</v>
      </c>
      <c r="D6" s="28">
        <f>B6-C6</f>
        <v>-20.450000000000045</v>
      </c>
      <c r="E6" s="28"/>
      <c r="F6" s="29"/>
      <c r="G6" s="30"/>
      <c r="H6" s="18"/>
      <c r="I6" s="18"/>
      <c r="J6" s="18"/>
      <c r="K6" s="18"/>
      <c r="L6" s="18"/>
    </row>
    <row r="7" spans="1:12" s="19" customFormat="1" ht="13.5" customHeight="1">
      <c r="A7" s="31" t="s">
        <v>16</v>
      </c>
      <c r="B7" s="32"/>
      <c r="C7" s="28"/>
      <c r="D7" s="28">
        <f t="shared" si="0"/>
        <v>0</v>
      </c>
      <c r="E7" s="28"/>
      <c r="F7" s="29"/>
      <c r="G7" s="33"/>
      <c r="H7" s="18"/>
      <c r="I7" s="18"/>
      <c r="J7" s="18"/>
      <c r="K7" s="18"/>
      <c r="L7" s="18"/>
    </row>
    <row r="8" spans="1:12" s="19" customFormat="1">
      <c r="A8" s="31" t="s">
        <v>17</v>
      </c>
      <c r="B8" s="32"/>
      <c r="C8" s="28"/>
      <c r="D8" s="28">
        <f t="shared" si="0"/>
        <v>0</v>
      </c>
      <c r="E8" s="28"/>
      <c r="F8" s="29"/>
      <c r="G8" s="33"/>
      <c r="H8" s="18"/>
      <c r="I8" s="18"/>
      <c r="J8" s="18"/>
      <c r="K8" s="18"/>
      <c r="L8" s="18"/>
    </row>
    <row r="9" spans="1:12" s="19" customFormat="1">
      <c r="A9" s="31" t="s">
        <v>18</v>
      </c>
      <c r="B9" s="32"/>
      <c r="C9" s="28"/>
      <c r="D9" s="28">
        <f>B9-C9</f>
        <v>0</v>
      </c>
      <c r="E9" s="28"/>
      <c r="F9" s="29"/>
      <c r="G9" s="33"/>
      <c r="H9" s="18"/>
      <c r="I9" s="18"/>
      <c r="J9" s="18"/>
      <c r="K9" s="18"/>
      <c r="L9" s="18"/>
    </row>
    <row r="10" spans="1:12" s="19" customFormat="1">
      <c r="A10" s="31" t="s">
        <v>19</v>
      </c>
      <c r="B10" s="32"/>
      <c r="C10" s="28"/>
      <c r="D10" s="28">
        <f t="shared" si="0"/>
        <v>0</v>
      </c>
      <c r="E10" s="28"/>
      <c r="F10" s="29"/>
      <c r="G10" s="34"/>
      <c r="H10" s="18"/>
      <c r="I10" s="18"/>
      <c r="J10" s="18"/>
      <c r="K10" s="18"/>
      <c r="L10" s="18"/>
    </row>
    <row r="11" spans="1:12" s="19" customFormat="1">
      <c r="A11" s="31" t="s">
        <v>20</v>
      </c>
      <c r="B11" s="32"/>
      <c r="C11" s="28"/>
      <c r="D11" s="28">
        <f t="shared" si="0"/>
        <v>0</v>
      </c>
      <c r="E11" s="28"/>
      <c r="F11" s="29"/>
      <c r="G11" s="33"/>
      <c r="H11" s="18"/>
      <c r="I11" s="18"/>
      <c r="J11" s="18"/>
      <c r="K11" s="18"/>
      <c r="L11" s="18"/>
    </row>
    <row r="12" spans="1:12" s="19" customFormat="1">
      <c r="A12" s="31" t="s">
        <v>21</v>
      </c>
      <c r="B12" s="32">
        <f>642.59+532.72+261.81+42.29</f>
        <v>1479.4099999999999</v>
      </c>
      <c r="C12" s="28">
        <f>288.99+605.01+261.81+70.45</f>
        <v>1226.26</v>
      </c>
      <c r="D12" s="28">
        <f t="shared" si="0"/>
        <v>253.14999999999986</v>
      </c>
      <c r="E12" s="28"/>
      <c r="F12" s="29"/>
      <c r="G12" s="34"/>
      <c r="H12" s="18"/>
      <c r="I12" s="18"/>
      <c r="J12" s="18"/>
      <c r="K12" s="18"/>
      <c r="L12" s="18"/>
    </row>
    <row r="13" spans="1:12" s="19" customFormat="1">
      <c r="A13" s="31" t="s">
        <v>22</v>
      </c>
      <c r="B13" s="32"/>
      <c r="C13" s="28"/>
      <c r="D13" s="28">
        <f t="shared" si="0"/>
        <v>0</v>
      </c>
      <c r="E13" s="28"/>
      <c r="F13" s="29"/>
      <c r="G13" s="33"/>
      <c r="H13" s="18"/>
      <c r="I13" s="18"/>
      <c r="J13" s="18"/>
      <c r="K13" s="18"/>
      <c r="L13" s="18"/>
    </row>
    <row r="14" spans="1:12" s="19" customFormat="1">
      <c r="A14" s="31" t="s">
        <v>23</v>
      </c>
      <c r="B14" s="32"/>
      <c r="C14" s="28"/>
      <c r="D14" s="28">
        <f t="shared" si="0"/>
        <v>0</v>
      </c>
      <c r="E14" s="28"/>
      <c r="F14" s="29"/>
      <c r="G14" s="33"/>
      <c r="H14" s="18"/>
      <c r="I14" s="18"/>
      <c r="J14" s="18"/>
      <c r="K14" s="18"/>
      <c r="L14" s="18"/>
    </row>
    <row r="15" spans="1:12" s="19" customFormat="1">
      <c r="A15" s="31" t="s">
        <v>24</v>
      </c>
      <c r="B15" s="32"/>
      <c r="C15" s="28"/>
      <c r="D15" s="28">
        <f t="shared" si="0"/>
        <v>0</v>
      </c>
      <c r="E15" s="28"/>
      <c r="F15" s="29"/>
      <c r="G15" s="33"/>
      <c r="H15" s="18"/>
      <c r="I15" s="18"/>
      <c r="J15" s="18"/>
      <c r="K15" s="18"/>
      <c r="L15" s="18"/>
    </row>
    <row r="16" spans="1:12" s="19" customFormat="1">
      <c r="A16" s="31" t="s">
        <v>25</v>
      </c>
      <c r="B16" s="32"/>
      <c r="C16" s="28"/>
      <c r="D16" s="28">
        <f t="shared" si="0"/>
        <v>0</v>
      </c>
      <c r="E16" s="28"/>
      <c r="F16" s="35"/>
      <c r="G16" s="33"/>
      <c r="H16" s="18"/>
      <c r="I16" s="18"/>
      <c r="J16" s="18"/>
      <c r="K16" s="18"/>
      <c r="L16" s="18"/>
    </row>
    <row r="17" spans="1:12" s="19" customFormat="1">
      <c r="A17" s="26" t="s">
        <v>26</v>
      </c>
      <c r="B17" s="27"/>
      <c r="C17" s="28"/>
      <c r="D17" s="28">
        <f t="shared" si="0"/>
        <v>0</v>
      </c>
      <c r="E17" s="28"/>
      <c r="F17" s="35"/>
      <c r="G17" s="36"/>
      <c r="H17" s="18"/>
      <c r="I17" s="18"/>
      <c r="J17" s="18"/>
      <c r="K17" s="18"/>
      <c r="L17" s="18"/>
    </row>
    <row r="18" spans="1:12" s="19" customFormat="1">
      <c r="A18" s="26" t="s">
        <v>27</v>
      </c>
      <c r="B18" s="27"/>
      <c r="C18" s="28"/>
      <c r="D18" s="28">
        <f t="shared" si="0"/>
        <v>0</v>
      </c>
      <c r="E18" s="28"/>
      <c r="F18" s="35"/>
      <c r="G18" s="124"/>
      <c r="H18" s="18"/>
      <c r="I18" s="18"/>
      <c r="J18" s="18"/>
      <c r="K18" s="18"/>
      <c r="L18" s="18"/>
    </row>
    <row r="19" spans="1:12" s="19" customFormat="1">
      <c r="A19" s="26" t="s">
        <v>28</v>
      </c>
      <c r="B19" s="27"/>
      <c r="C19" s="28"/>
      <c r="D19" s="28">
        <f t="shared" si="0"/>
        <v>0</v>
      </c>
      <c r="E19" s="28"/>
      <c r="F19" s="35"/>
      <c r="G19" s="36"/>
      <c r="H19" s="18"/>
      <c r="I19" s="18"/>
      <c r="J19" s="18"/>
      <c r="K19" s="18"/>
      <c r="L19" s="18"/>
    </row>
    <row r="20" spans="1:12" s="19" customFormat="1">
      <c r="A20" s="26" t="s">
        <v>29</v>
      </c>
      <c r="B20" s="27"/>
      <c r="C20" s="28"/>
      <c r="D20" s="28">
        <f t="shared" si="0"/>
        <v>0</v>
      </c>
      <c r="E20" s="28"/>
      <c r="F20" s="37"/>
      <c r="G20" s="36"/>
      <c r="H20" s="18"/>
      <c r="I20" s="18"/>
      <c r="J20" s="18"/>
      <c r="K20" s="18"/>
      <c r="L20" s="18"/>
    </row>
    <row r="21" spans="1:12" s="19" customFormat="1">
      <c r="A21" s="26" t="s">
        <v>30</v>
      </c>
      <c r="B21" s="27"/>
      <c r="C21" s="28"/>
      <c r="D21" s="28">
        <f t="shared" si="0"/>
        <v>0</v>
      </c>
      <c r="E21" s="28"/>
      <c r="F21" s="37"/>
      <c r="G21" s="36"/>
      <c r="H21" s="18"/>
      <c r="I21" s="18"/>
      <c r="J21" s="18"/>
      <c r="K21" s="18"/>
      <c r="L21" s="18"/>
    </row>
    <row r="22" spans="1:12" s="19" customFormat="1">
      <c r="A22" s="26" t="s">
        <v>31</v>
      </c>
      <c r="B22" s="27"/>
      <c r="C22" s="28"/>
      <c r="D22" s="28">
        <f t="shared" si="0"/>
        <v>0</v>
      </c>
      <c r="E22" s="28"/>
      <c r="F22" s="29"/>
      <c r="G22" s="30"/>
      <c r="H22" s="18"/>
      <c r="I22" s="18"/>
      <c r="J22" s="18"/>
      <c r="K22" s="18"/>
      <c r="L22" s="18"/>
    </row>
    <row r="23" spans="1:12" s="19" customFormat="1">
      <c r="A23" s="31" t="s">
        <v>32</v>
      </c>
      <c r="B23" s="32"/>
      <c r="C23" s="28"/>
      <c r="D23" s="28">
        <f t="shared" si="0"/>
        <v>0</v>
      </c>
      <c r="E23" s="28"/>
      <c r="F23" s="29"/>
      <c r="G23" s="34"/>
      <c r="H23" s="18"/>
      <c r="I23" s="18"/>
      <c r="J23" s="18"/>
      <c r="K23" s="18"/>
      <c r="L23" s="18"/>
    </row>
    <row r="24" spans="1:12" s="19" customFormat="1" ht="12.75" customHeight="1">
      <c r="A24" s="38" t="s">
        <v>33</v>
      </c>
      <c r="B24" s="39">
        <f>148.21+151.89+274.41</f>
        <v>574.51</v>
      </c>
      <c r="C24" s="35">
        <v>0</v>
      </c>
      <c r="D24" s="40">
        <f t="shared" si="0"/>
        <v>574.51</v>
      </c>
      <c r="E24" s="28"/>
      <c r="F24" s="29"/>
      <c r="G24" s="41"/>
      <c r="H24" s="42"/>
      <c r="I24" s="18"/>
      <c r="J24" s="18"/>
      <c r="K24" s="18"/>
      <c r="L24" s="18"/>
    </row>
    <row r="25" spans="1:12" s="19" customFormat="1">
      <c r="A25" s="31" t="s">
        <v>34</v>
      </c>
      <c r="B25" s="32"/>
      <c r="C25" s="28"/>
      <c r="D25" s="28">
        <f t="shared" si="0"/>
        <v>0</v>
      </c>
      <c r="E25" s="28"/>
      <c r="F25" s="29"/>
      <c r="G25" s="33"/>
      <c r="H25" s="18"/>
      <c r="I25" s="18"/>
      <c r="J25" s="18"/>
      <c r="K25" s="18"/>
      <c r="L25" s="18"/>
    </row>
    <row r="26" spans="1:12" s="19" customFormat="1" ht="12.75" customHeight="1">
      <c r="A26" s="31" t="s">
        <v>35</v>
      </c>
      <c r="B26" s="39">
        <f>61.37+494.69+24.43+105.94+12.5</f>
        <v>698.92999999999984</v>
      </c>
      <c r="C26" s="35">
        <f>105.94+12.5</f>
        <v>118.44</v>
      </c>
      <c r="D26" s="40">
        <f t="shared" si="0"/>
        <v>580.48999999999978</v>
      </c>
      <c r="E26" s="28"/>
      <c r="F26" s="29"/>
      <c r="G26" s="33"/>
      <c r="H26" s="42"/>
      <c r="I26" s="18"/>
      <c r="J26" s="18"/>
      <c r="K26" s="18"/>
      <c r="L26" s="18"/>
    </row>
    <row r="27" spans="1:12" s="19" customFormat="1" ht="12.75" customHeight="1">
      <c r="A27" s="38" t="s">
        <v>36</v>
      </c>
      <c r="B27" s="39"/>
      <c r="C27" s="35"/>
      <c r="D27" s="28">
        <f t="shared" si="0"/>
        <v>0</v>
      </c>
      <c r="E27" s="28"/>
      <c r="F27" s="29"/>
      <c r="G27" s="41"/>
      <c r="H27" s="42"/>
      <c r="I27" s="18"/>
      <c r="J27" s="18"/>
      <c r="K27" s="18"/>
      <c r="L27" s="18"/>
    </row>
    <row r="28" spans="1:12" s="19" customFormat="1" ht="12.75" customHeight="1">
      <c r="A28" s="38" t="s">
        <v>37</v>
      </c>
      <c r="B28" s="39"/>
      <c r="C28" s="35"/>
      <c r="D28" s="28">
        <f t="shared" si="0"/>
        <v>0</v>
      </c>
      <c r="E28" s="28"/>
      <c r="F28" s="29"/>
      <c r="G28" s="41"/>
      <c r="H28" s="42"/>
      <c r="I28" s="18"/>
      <c r="J28" s="18"/>
      <c r="K28" s="18"/>
      <c r="L28" s="18"/>
    </row>
    <row r="29" spans="1:12" s="19" customFormat="1" ht="13.5" thickBot="1">
      <c r="A29" s="43" t="s">
        <v>38</v>
      </c>
      <c r="B29" s="44"/>
      <c r="C29" s="44"/>
      <c r="D29" s="45">
        <f t="shared" si="0"/>
        <v>0</v>
      </c>
      <c r="E29" s="46"/>
      <c r="F29" s="46"/>
      <c r="G29" s="125">
        <v>321.17</v>
      </c>
      <c r="H29" s="18"/>
      <c r="I29" s="18"/>
      <c r="J29" s="18"/>
      <c r="K29" s="18"/>
      <c r="L29" s="18"/>
    </row>
    <row r="30" spans="1:12" s="19" customFormat="1" ht="30.75" thickBot="1">
      <c r="A30" s="47" t="s">
        <v>39</v>
      </c>
      <c r="B30" s="2" t="s">
        <v>1</v>
      </c>
      <c r="C30" s="48" t="s">
        <v>10</v>
      </c>
      <c r="D30" s="4" t="s">
        <v>11</v>
      </c>
      <c r="E30" s="2" t="s">
        <v>4</v>
      </c>
      <c r="F30" s="2" t="s">
        <v>12</v>
      </c>
      <c r="G30" s="6" t="s">
        <v>13</v>
      </c>
      <c r="H30" s="49"/>
    </row>
    <row r="31" spans="1:12" s="19" customFormat="1" ht="15.75" thickBot="1">
      <c r="A31" s="9" t="s">
        <v>40</v>
      </c>
      <c r="B31" s="50"/>
      <c r="C31" s="51"/>
      <c r="D31" s="52">
        <f>B31-C31</f>
        <v>0</v>
      </c>
      <c r="E31" s="53"/>
      <c r="F31" s="54"/>
      <c r="G31" s="55"/>
      <c r="H31" s="18"/>
      <c r="I31" s="18"/>
      <c r="J31" s="18"/>
      <c r="K31" s="18"/>
      <c r="L31" s="18"/>
    </row>
    <row r="32" spans="1:12" s="19" customFormat="1" ht="30.75" thickBot="1">
      <c r="A32" s="47" t="s">
        <v>41</v>
      </c>
      <c r="B32" s="2" t="s">
        <v>1</v>
      </c>
      <c r="C32" s="48" t="s">
        <v>10</v>
      </c>
      <c r="D32" s="4" t="s">
        <v>11</v>
      </c>
      <c r="E32" s="2" t="s">
        <v>4</v>
      </c>
      <c r="F32" s="2" t="s">
        <v>12</v>
      </c>
      <c r="G32" s="6" t="s">
        <v>13</v>
      </c>
      <c r="H32" s="49"/>
    </row>
    <row r="33" spans="1:12" s="19" customFormat="1" ht="15">
      <c r="A33" s="9" t="s">
        <v>42</v>
      </c>
      <c r="B33" s="10">
        <f>379.25+951.47+178.41</f>
        <v>1509.13</v>
      </c>
      <c r="C33" s="56">
        <f>374.81+948.28+95</f>
        <v>1418.09</v>
      </c>
      <c r="D33" s="57">
        <f>B33-C33</f>
        <v>91.040000000000191</v>
      </c>
      <c r="E33" s="58"/>
      <c r="F33" s="21"/>
      <c r="G33" s="127"/>
      <c r="H33" s="18"/>
      <c r="I33" s="18"/>
      <c r="J33" s="18"/>
      <c r="K33" s="18"/>
      <c r="L33" s="18"/>
    </row>
    <row r="34" spans="1:12" s="19" customFormat="1" ht="17.25" customHeight="1">
      <c r="A34" s="31" t="s">
        <v>43</v>
      </c>
      <c r="B34" s="32">
        <f>1042.35+280.22</f>
        <v>1322.57</v>
      </c>
      <c r="C34" s="59">
        <f>1013.3+269.11</f>
        <v>1282.4099999999999</v>
      </c>
      <c r="D34" s="35">
        <f>B34-C34</f>
        <v>40.160000000000082</v>
      </c>
      <c r="E34" s="39"/>
      <c r="F34" s="32"/>
      <c r="G34" s="33"/>
      <c r="H34" s="18"/>
      <c r="I34" s="18"/>
      <c r="J34" s="18"/>
      <c r="K34" s="18"/>
      <c r="L34" s="18"/>
    </row>
    <row r="35" spans="1:12" s="19" customFormat="1" ht="12.75" customHeight="1">
      <c r="A35" s="60" t="s">
        <v>44</v>
      </c>
      <c r="B35" s="39">
        <f>806.54+183.88+1253.2+119.71+445.37</f>
        <v>2808.7</v>
      </c>
      <c r="C35" s="35">
        <f>773.59+183.88+1035.8+55.93+511.7</f>
        <v>2560.8999999999996</v>
      </c>
      <c r="D35" s="35">
        <f>B35-C35</f>
        <v>247.80000000000018</v>
      </c>
      <c r="E35" s="39"/>
      <c r="F35" s="32"/>
      <c r="G35" s="34"/>
      <c r="H35" s="18"/>
      <c r="I35" s="18"/>
      <c r="J35" s="18"/>
      <c r="K35" s="18"/>
      <c r="L35" s="18"/>
    </row>
    <row r="36" spans="1:12" s="19" customFormat="1">
      <c r="A36" s="38" t="s">
        <v>45</v>
      </c>
      <c r="B36" s="44"/>
      <c r="C36" s="44"/>
      <c r="D36" s="45">
        <f>B36-C36</f>
        <v>0</v>
      </c>
      <c r="E36" s="61"/>
      <c r="F36" s="62"/>
      <c r="G36" s="126">
        <v>1478.65</v>
      </c>
      <c r="K36" s="18"/>
      <c r="L36" s="18"/>
    </row>
    <row r="37" spans="1:12" s="19" customFormat="1">
      <c r="A37" s="38" t="s">
        <v>46</v>
      </c>
      <c r="B37" s="39">
        <f>2177.1</f>
        <v>2177.1</v>
      </c>
      <c r="C37" s="35">
        <f>2180.1</f>
        <v>2180.1</v>
      </c>
      <c r="D37" s="35">
        <f>B37-C37</f>
        <v>-3</v>
      </c>
      <c r="E37" s="61"/>
      <c r="F37" s="62"/>
      <c r="G37" s="63"/>
      <c r="K37" s="18"/>
      <c r="L37" s="18"/>
    </row>
    <row r="38" spans="1:12" s="19" customFormat="1" ht="13.5" thickBot="1">
      <c r="A38" s="43" t="s">
        <v>47</v>
      </c>
      <c r="B38" s="64"/>
      <c r="C38" s="65"/>
      <c r="D38" s="64">
        <f>B38</f>
        <v>0</v>
      </c>
      <c r="E38" s="66"/>
      <c r="F38" s="67"/>
      <c r="G38" s="68"/>
      <c r="K38" s="18"/>
      <c r="L38" s="18"/>
    </row>
    <row r="39" spans="1:12" ht="34.5" customHeight="1" thickBot="1">
      <c r="A39" s="47" t="s">
        <v>48</v>
      </c>
      <c r="B39" s="2" t="s">
        <v>1</v>
      </c>
      <c r="C39" s="48" t="s">
        <v>10</v>
      </c>
      <c r="D39" s="4" t="s">
        <v>11</v>
      </c>
      <c r="E39" s="2" t="s">
        <v>4</v>
      </c>
      <c r="F39" s="5" t="s">
        <v>5</v>
      </c>
      <c r="G39" s="69"/>
      <c r="H39" s="18"/>
      <c r="I39" s="18"/>
      <c r="J39" s="18"/>
      <c r="K39" s="18"/>
      <c r="L39" s="18"/>
    </row>
    <row r="40" spans="1:12" ht="19.5" customHeight="1" thickBot="1">
      <c r="A40" s="9" t="s">
        <v>49</v>
      </c>
      <c r="B40" s="70"/>
      <c r="C40" s="70"/>
      <c r="D40" s="71">
        <f>B40-C40</f>
        <v>0</v>
      </c>
      <c r="E40" s="72"/>
      <c r="F40" s="73"/>
      <c r="G40" s="69"/>
    </row>
    <row r="41" spans="1:12" ht="19.5" customHeight="1" thickBot="1">
      <c r="A41" s="47" t="s">
        <v>50</v>
      </c>
      <c r="B41" s="74" t="s">
        <v>51</v>
      </c>
      <c r="C41" s="69"/>
      <c r="D41" s="69"/>
      <c r="E41" s="69"/>
      <c r="F41" s="69"/>
      <c r="G41" s="69"/>
      <c r="H41" s="18"/>
      <c r="I41" s="18"/>
      <c r="J41" s="18"/>
      <c r="K41" s="18"/>
      <c r="L41" s="18"/>
    </row>
    <row r="42" spans="1:12" ht="30" customHeight="1">
      <c r="A42" s="75" t="s">
        <v>52</v>
      </c>
      <c r="B42" s="76"/>
      <c r="C42" s="69"/>
      <c r="D42" s="69"/>
      <c r="E42" s="69"/>
      <c r="F42" s="69"/>
      <c r="G42" s="69"/>
    </row>
    <row r="43" spans="1:12" ht="15">
      <c r="A43" s="77" t="s">
        <v>53</v>
      </c>
      <c r="B43" s="78"/>
      <c r="C43" s="69"/>
      <c r="D43" s="69"/>
      <c r="E43" s="69"/>
      <c r="F43" s="69"/>
      <c r="G43" s="69"/>
    </row>
    <row r="44" spans="1:12" ht="15">
      <c r="A44" s="77" t="s">
        <v>54</v>
      </c>
      <c r="B44" s="78"/>
      <c r="C44" s="69"/>
      <c r="D44" s="69"/>
      <c r="E44" s="69"/>
      <c r="F44" s="69"/>
      <c r="G44" s="69"/>
    </row>
    <row r="45" spans="1:12" ht="15">
      <c r="A45" s="77" t="s">
        <v>55</v>
      </c>
      <c r="B45" s="78"/>
      <c r="C45" s="69"/>
      <c r="D45" s="69"/>
      <c r="E45" s="69"/>
      <c r="F45" s="69"/>
      <c r="G45" s="69"/>
    </row>
    <row r="46" spans="1:12" ht="15">
      <c r="A46" s="31" t="s">
        <v>56</v>
      </c>
      <c r="B46" s="78"/>
      <c r="C46" s="69"/>
      <c r="D46" s="69"/>
      <c r="E46" s="69"/>
      <c r="F46" s="69"/>
      <c r="G46" s="69"/>
    </row>
    <row r="47" spans="1:12" ht="15">
      <c r="A47" s="31" t="s">
        <v>189</v>
      </c>
      <c r="B47" s="78"/>
      <c r="C47" s="69"/>
      <c r="D47" s="69"/>
      <c r="E47" s="69"/>
      <c r="F47" s="69"/>
      <c r="G47" s="69"/>
    </row>
    <row r="48" spans="1:12" ht="25.5">
      <c r="A48" s="79" t="s">
        <v>57</v>
      </c>
      <c r="B48" s="78"/>
      <c r="C48" s="69"/>
      <c r="D48" s="69"/>
      <c r="E48" s="69"/>
      <c r="F48" s="69"/>
      <c r="G48" s="69"/>
    </row>
    <row r="49" spans="1:12" ht="25.5">
      <c r="A49" s="79" t="s">
        <v>58</v>
      </c>
      <c r="B49" s="78"/>
      <c r="C49" s="69"/>
      <c r="D49" s="69"/>
      <c r="E49" s="69"/>
      <c r="F49" s="69"/>
      <c r="G49" s="69"/>
    </row>
    <row r="50" spans="1:12" ht="25.5">
      <c r="A50" s="79" t="s">
        <v>59</v>
      </c>
      <c r="B50" s="78"/>
      <c r="C50" s="69"/>
      <c r="D50" s="69"/>
      <c r="E50" s="69"/>
      <c r="F50" s="69"/>
      <c r="G50" s="69"/>
    </row>
    <row r="51" spans="1:12" ht="15">
      <c r="A51" s="26" t="s">
        <v>60</v>
      </c>
      <c r="B51" s="78"/>
      <c r="C51" s="69"/>
      <c r="D51" s="69"/>
      <c r="E51" s="69"/>
      <c r="F51" s="69"/>
      <c r="G51" s="69"/>
    </row>
    <row r="52" spans="1:12" ht="14.25" customHeight="1">
      <c r="A52" s="77" t="s">
        <v>61</v>
      </c>
      <c r="B52" s="78"/>
      <c r="C52" s="69"/>
      <c r="D52" s="69"/>
      <c r="E52" s="69"/>
      <c r="F52" s="69"/>
      <c r="G52" s="69"/>
    </row>
    <row r="53" spans="1:12" ht="26.25" customHeight="1">
      <c r="A53" s="77" t="s">
        <v>62</v>
      </c>
      <c r="B53" s="78"/>
      <c r="C53" s="69"/>
      <c r="D53" s="69"/>
      <c r="E53" s="69"/>
      <c r="F53" s="69"/>
      <c r="G53" s="69"/>
    </row>
    <row r="54" spans="1:12" ht="33" customHeight="1">
      <c r="A54" s="77" t="s">
        <v>63</v>
      </c>
      <c r="B54" s="78"/>
      <c r="C54" s="69"/>
      <c r="D54" s="69"/>
      <c r="E54" s="69"/>
      <c r="F54" s="69"/>
      <c r="G54" s="69"/>
      <c r="J54" s="18"/>
      <c r="K54" s="18"/>
      <c r="L54" s="18"/>
    </row>
    <row r="55" spans="1:12" ht="32.25" customHeight="1">
      <c r="A55" s="77" t="s">
        <v>64</v>
      </c>
      <c r="B55" s="78"/>
      <c r="C55" s="69"/>
      <c r="D55" s="69"/>
      <c r="E55" s="69"/>
      <c r="F55" s="69"/>
      <c r="G55" s="69"/>
    </row>
    <row r="56" spans="1:12" ht="31.5" customHeight="1">
      <c r="A56" s="77" t="s">
        <v>65</v>
      </c>
      <c r="B56" s="78"/>
      <c r="C56" s="69"/>
      <c r="D56" s="69"/>
      <c r="E56" s="69"/>
      <c r="F56" s="69"/>
      <c r="G56" s="69"/>
    </row>
    <row r="57" spans="1:12" s="19" customFormat="1" ht="15">
      <c r="A57" s="77" t="s">
        <v>66</v>
      </c>
      <c r="B57" s="78"/>
      <c r="C57" s="69"/>
      <c r="D57" s="69"/>
      <c r="E57" s="69"/>
      <c r="F57" s="69"/>
      <c r="G57" s="69"/>
      <c r="H57" s="8"/>
      <c r="I57" s="8"/>
      <c r="J57" s="18"/>
      <c r="K57" s="18"/>
      <c r="L57" s="18"/>
    </row>
    <row r="58" spans="1:12" s="19" customFormat="1" ht="15">
      <c r="A58" s="77" t="s">
        <v>67</v>
      </c>
      <c r="B58" s="78"/>
      <c r="C58" s="69"/>
      <c r="D58" s="69"/>
      <c r="E58" s="69"/>
      <c r="F58" s="69"/>
      <c r="G58" s="69"/>
      <c r="H58" s="8"/>
      <c r="I58" s="8"/>
      <c r="J58" s="18"/>
      <c r="K58" s="18"/>
      <c r="L58" s="18"/>
    </row>
    <row r="59" spans="1:12" s="19" customFormat="1" ht="15">
      <c r="A59" s="77" t="s">
        <v>68</v>
      </c>
      <c r="B59" s="78"/>
      <c r="C59" s="69"/>
      <c r="D59" s="69"/>
      <c r="E59" s="69"/>
      <c r="F59" s="69"/>
      <c r="G59" s="69"/>
      <c r="H59" s="8"/>
      <c r="I59" s="8"/>
      <c r="J59" s="18"/>
      <c r="K59" s="18"/>
      <c r="L59" s="18"/>
    </row>
    <row r="60" spans="1:12" s="19" customFormat="1" ht="15">
      <c r="A60" s="77" t="s">
        <v>69</v>
      </c>
      <c r="B60" s="78"/>
      <c r="C60" s="69"/>
      <c r="D60" s="69"/>
      <c r="E60" s="69"/>
      <c r="F60" s="69"/>
      <c r="G60" s="69"/>
      <c r="H60" s="8"/>
      <c r="I60" s="8"/>
      <c r="J60" s="18"/>
      <c r="K60" s="18"/>
      <c r="L60" s="18"/>
    </row>
    <row r="61" spans="1:12" s="19" customFormat="1" ht="15">
      <c r="A61" s="79" t="s">
        <v>70</v>
      </c>
      <c r="B61" s="78"/>
      <c r="C61" s="69"/>
      <c r="D61" s="69"/>
      <c r="E61" s="69"/>
      <c r="F61" s="69"/>
      <c r="G61" s="69"/>
      <c r="H61" s="8"/>
      <c r="I61" s="8"/>
      <c r="J61" s="18"/>
      <c r="K61" s="18"/>
      <c r="L61" s="18"/>
    </row>
    <row r="62" spans="1:12" s="19" customFormat="1" ht="25.5">
      <c r="A62" s="79" t="s">
        <v>71</v>
      </c>
      <c r="B62" s="78"/>
      <c r="C62" s="69"/>
      <c r="D62" s="69"/>
      <c r="E62" s="69"/>
      <c r="F62" s="69"/>
      <c r="G62" s="69"/>
      <c r="H62" s="8"/>
      <c r="I62" s="8"/>
      <c r="J62" s="18"/>
      <c r="K62" s="18"/>
      <c r="L62" s="18"/>
    </row>
    <row r="63" spans="1:12" ht="15">
      <c r="A63" s="80" t="s">
        <v>72</v>
      </c>
      <c r="B63" s="78"/>
      <c r="C63" s="69"/>
      <c r="D63" s="69"/>
      <c r="E63" s="69"/>
      <c r="F63" s="69"/>
      <c r="G63" s="69"/>
    </row>
    <row r="64" spans="1:12" ht="15">
      <c r="A64" s="38" t="s">
        <v>73</v>
      </c>
      <c r="B64" s="78"/>
      <c r="C64" s="69"/>
      <c r="D64" s="69"/>
      <c r="E64" s="69"/>
      <c r="F64" s="69"/>
      <c r="G64" s="69"/>
    </row>
    <row r="65" spans="1:12" ht="15">
      <c r="A65" s="79" t="s">
        <v>74</v>
      </c>
      <c r="B65" s="78"/>
      <c r="C65" s="69"/>
      <c r="D65" s="69"/>
      <c r="E65" s="69"/>
      <c r="F65" s="69"/>
      <c r="G65" s="69"/>
    </row>
    <row r="66" spans="1:12" ht="15">
      <c r="A66" s="79" t="s">
        <v>75</v>
      </c>
      <c r="B66" s="78"/>
      <c r="C66" s="69"/>
      <c r="D66" s="69"/>
      <c r="E66" s="69"/>
      <c r="F66" s="69"/>
      <c r="G66" s="69"/>
    </row>
    <row r="67" spans="1:12" s="19" customFormat="1" ht="15">
      <c r="A67" s="79" t="s">
        <v>76</v>
      </c>
      <c r="B67" s="78"/>
      <c r="C67" s="69"/>
      <c r="D67" s="69"/>
      <c r="E67" s="69"/>
      <c r="F67" s="69"/>
      <c r="G67" s="69"/>
      <c r="H67" s="18"/>
      <c r="I67" s="18"/>
      <c r="J67" s="8"/>
      <c r="K67" s="8"/>
      <c r="L67" s="8"/>
    </row>
    <row r="68" spans="1:12" ht="15">
      <c r="A68" s="79" t="s">
        <v>77</v>
      </c>
      <c r="B68" s="78"/>
      <c r="C68" s="69"/>
      <c r="D68" s="69"/>
      <c r="E68" s="69"/>
      <c r="F68" s="69"/>
      <c r="G68" s="69"/>
      <c r="H68" s="18"/>
      <c r="I68" s="18"/>
    </row>
    <row r="69" spans="1:12" ht="15">
      <c r="A69" s="79" t="s">
        <v>78</v>
      </c>
      <c r="B69" s="78"/>
      <c r="C69" s="69"/>
      <c r="D69" s="69"/>
      <c r="E69" s="69"/>
      <c r="F69" s="69"/>
      <c r="G69" s="69"/>
    </row>
    <row r="70" spans="1:12" ht="15">
      <c r="A70" s="79" t="s">
        <v>79</v>
      </c>
      <c r="B70" s="78"/>
      <c r="C70" s="69"/>
      <c r="D70" s="69"/>
      <c r="E70" s="69"/>
      <c r="F70" s="69"/>
      <c r="G70" s="69"/>
    </row>
    <row r="71" spans="1:12" ht="15">
      <c r="A71" s="79" t="s">
        <v>80</v>
      </c>
      <c r="B71" s="78"/>
      <c r="C71" s="69"/>
      <c r="D71" s="69"/>
      <c r="E71" s="69"/>
      <c r="F71" s="69"/>
      <c r="G71" s="69"/>
    </row>
    <row r="72" spans="1:12" ht="15">
      <c r="A72" s="79" t="s">
        <v>81</v>
      </c>
      <c r="B72" s="123"/>
      <c r="C72" s="81"/>
      <c r="D72" s="82"/>
      <c r="E72" s="83"/>
      <c r="F72" s="83"/>
    </row>
    <row r="73" spans="1:12" ht="15">
      <c r="A73" s="79" t="s">
        <v>82</v>
      </c>
      <c r="B73" s="78"/>
      <c r="C73" s="81"/>
      <c r="D73" s="82"/>
      <c r="E73" s="83"/>
      <c r="F73" s="83"/>
    </row>
    <row r="74" spans="1:12" ht="15">
      <c r="A74" s="79" t="s">
        <v>83</v>
      </c>
      <c r="B74" s="78"/>
      <c r="C74" s="81"/>
      <c r="D74" s="82"/>
      <c r="E74" s="83"/>
      <c r="F74" s="83"/>
    </row>
    <row r="75" spans="1:12" ht="15">
      <c r="A75" s="79" t="s">
        <v>84</v>
      </c>
      <c r="B75" s="78"/>
      <c r="C75" s="81"/>
      <c r="D75" s="82"/>
      <c r="E75" s="83"/>
      <c r="F75" s="83"/>
    </row>
    <row r="76" spans="1:12" ht="15">
      <c r="A76" s="79" t="s">
        <v>85</v>
      </c>
      <c r="B76" s="78"/>
      <c r="C76" s="81"/>
      <c r="D76" s="82"/>
      <c r="E76" s="83"/>
      <c r="F76" s="83"/>
    </row>
    <row r="77" spans="1:12" ht="15">
      <c r="A77" s="79" t="s">
        <v>86</v>
      </c>
      <c r="B77" s="78"/>
      <c r="C77" s="81"/>
      <c r="D77" s="82"/>
      <c r="E77" s="83"/>
      <c r="F77" s="83"/>
    </row>
    <row r="78" spans="1:12" ht="15">
      <c r="A78" s="79" t="s">
        <v>87</v>
      </c>
      <c r="B78" s="78"/>
      <c r="C78" s="81"/>
      <c r="D78" s="82"/>
      <c r="E78" s="83"/>
      <c r="F78" s="83"/>
    </row>
    <row r="79" spans="1:12" ht="25.5">
      <c r="A79" s="79" t="s">
        <v>88</v>
      </c>
      <c r="B79" s="78"/>
      <c r="C79" s="81"/>
      <c r="D79" s="82"/>
      <c r="E79" s="83"/>
      <c r="F79" s="83"/>
    </row>
    <row r="80" spans="1:12" ht="25.5">
      <c r="A80" s="79" t="s">
        <v>89</v>
      </c>
      <c r="B80" s="78"/>
      <c r="C80" s="81"/>
      <c r="D80" s="82"/>
      <c r="E80" s="83"/>
      <c r="F80" s="83"/>
    </row>
    <row r="81" spans="1:12" ht="25.5">
      <c r="A81" s="79" t="s">
        <v>90</v>
      </c>
      <c r="B81" s="78"/>
      <c r="C81" s="81"/>
      <c r="D81" s="82"/>
      <c r="E81" s="83"/>
      <c r="F81" s="83"/>
    </row>
    <row r="82" spans="1:12" ht="15">
      <c r="A82" s="79" t="s">
        <v>91</v>
      </c>
      <c r="B82" s="78"/>
      <c r="C82" s="81"/>
      <c r="D82" s="82"/>
      <c r="E82" s="83"/>
      <c r="F82" s="83"/>
    </row>
    <row r="83" spans="1:12" ht="15">
      <c r="A83" s="79" t="s">
        <v>92</v>
      </c>
      <c r="B83" s="78"/>
      <c r="C83" s="81"/>
      <c r="D83" s="82"/>
      <c r="E83" s="83"/>
      <c r="F83" s="83"/>
    </row>
    <row r="84" spans="1:12" ht="15">
      <c r="A84" s="85" t="s">
        <v>93</v>
      </c>
      <c r="B84" s="78"/>
      <c r="C84" s="81"/>
      <c r="D84" s="82"/>
      <c r="E84" s="83"/>
      <c r="F84" s="83"/>
    </row>
    <row r="85" spans="1:12" ht="15">
      <c r="A85" s="85" t="s">
        <v>94</v>
      </c>
      <c r="B85" s="78"/>
      <c r="C85" s="81"/>
      <c r="D85" s="82"/>
      <c r="E85" s="83"/>
      <c r="F85" s="83"/>
    </row>
    <row r="86" spans="1:12" ht="15">
      <c r="A86" s="85" t="s">
        <v>95</v>
      </c>
      <c r="B86" s="78"/>
      <c r="C86" s="81"/>
      <c r="D86" s="82"/>
      <c r="E86" s="83"/>
      <c r="F86" s="83"/>
    </row>
    <row r="87" spans="1:12" ht="15">
      <c r="A87" s="85" t="s">
        <v>96</v>
      </c>
      <c r="B87" s="78"/>
      <c r="C87" s="81"/>
      <c r="D87" s="82"/>
      <c r="E87" s="83"/>
      <c r="F87" s="83"/>
    </row>
    <row r="88" spans="1:12" ht="15">
      <c r="A88" s="85" t="s">
        <v>97</v>
      </c>
      <c r="B88" s="78"/>
      <c r="C88" s="81"/>
      <c r="D88" s="82"/>
      <c r="E88" s="83"/>
      <c r="F88" s="83"/>
    </row>
    <row r="89" spans="1:12" ht="25.5">
      <c r="A89" s="86" t="s">
        <v>98</v>
      </c>
      <c r="B89" s="78"/>
      <c r="C89" s="81"/>
      <c r="D89" s="82"/>
      <c r="E89" s="83"/>
      <c r="F89" s="83"/>
    </row>
    <row r="90" spans="1:12" ht="26.25" thickBot="1">
      <c r="A90" s="87" t="s">
        <v>99</v>
      </c>
      <c r="B90" s="88"/>
      <c r="C90" s="81"/>
      <c r="D90" s="82"/>
      <c r="E90" s="83"/>
      <c r="F90" s="83"/>
    </row>
    <row r="91" spans="1:12" ht="15.75" thickBot="1">
      <c r="A91" s="89"/>
      <c r="B91" s="90"/>
      <c r="C91" s="81"/>
      <c r="D91" s="82"/>
      <c r="E91" s="83"/>
      <c r="F91" s="83"/>
    </row>
    <row r="92" spans="1:12" s="19" customFormat="1" ht="15.75" thickBot="1">
      <c r="A92" s="91" t="s">
        <v>100</v>
      </c>
      <c r="B92" s="92">
        <f>SUM(B2:B40)</f>
        <v>11853.62</v>
      </c>
      <c r="C92" s="93"/>
      <c r="D92" s="94"/>
      <c r="E92" s="69"/>
      <c r="F92" s="69"/>
      <c r="G92" s="94"/>
      <c r="H92" s="18"/>
      <c r="I92" s="18"/>
      <c r="J92" s="18"/>
      <c r="K92" s="18"/>
      <c r="L92" s="18"/>
    </row>
    <row r="93" spans="1:12" s="19" customFormat="1" ht="15.75" thickBot="1">
      <c r="A93" s="95" t="s">
        <v>101</v>
      </c>
      <c r="B93" s="96">
        <f>SUM(G2:G38)</f>
        <v>1799.8200000000002</v>
      </c>
      <c r="C93" s="94"/>
      <c r="D93" s="94"/>
      <c r="E93" s="69"/>
      <c r="F93" s="69"/>
      <c r="G93" s="97"/>
      <c r="H93" s="18"/>
      <c r="I93" s="18"/>
      <c r="J93" s="18"/>
      <c r="K93" s="18"/>
      <c r="L93" s="18"/>
    </row>
    <row r="94" spans="1:12" ht="15.75" thickBot="1">
      <c r="A94" s="98" t="s">
        <v>102</v>
      </c>
      <c r="B94" s="92">
        <f>SUM(B42:B90)</f>
        <v>0</v>
      </c>
      <c r="C94" s="81"/>
      <c r="D94" s="82"/>
      <c r="E94" s="83"/>
      <c r="F94" s="83"/>
    </row>
    <row r="95" spans="1:12" ht="15.75" thickBot="1">
      <c r="A95" s="99" t="s">
        <v>103</v>
      </c>
      <c r="B95" s="92">
        <f>B92+B93+B94</f>
        <v>13653.44</v>
      </c>
      <c r="C95" s="81"/>
      <c r="D95" s="82"/>
    </row>
    <row r="96" spans="1:12">
      <c r="B96" s="81"/>
      <c r="C96" s="81"/>
      <c r="D96" s="82"/>
    </row>
    <row r="97" spans="1:12">
      <c r="B97" s="81"/>
      <c r="C97" s="81"/>
      <c r="D97" s="82"/>
    </row>
    <row r="98" spans="1:12">
      <c r="B98" s="81"/>
      <c r="C98" s="81"/>
      <c r="D98" s="81"/>
    </row>
    <row r="99" spans="1:12">
      <c r="B99" s="81"/>
      <c r="C99" s="81"/>
      <c r="D99" s="81"/>
    </row>
    <row r="100" spans="1:12">
      <c r="B100" s="81"/>
      <c r="C100" s="81"/>
      <c r="D100" s="81"/>
    </row>
    <row r="101" spans="1:12">
      <c r="B101" s="81"/>
      <c r="C101" s="81"/>
      <c r="D101" s="81"/>
    </row>
    <row r="102" spans="1:12" s="81" customFormat="1">
      <c r="A102" s="8"/>
      <c r="G102" s="84"/>
      <c r="H102" s="8"/>
      <c r="I102" s="8"/>
      <c r="J102" s="8"/>
      <c r="K102" s="8"/>
      <c r="L102" s="8"/>
    </row>
    <row r="103" spans="1:12" s="81" customFormat="1">
      <c r="A103" s="8"/>
      <c r="G103" s="84"/>
      <c r="H103" s="8"/>
      <c r="I103" s="8"/>
      <c r="J103" s="8"/>
      <c r="K103" s="8"/>
      <c r="L10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workbookViewId="0">
      <pane xSplit="4" ySplit="1" topLeftCell="E26" activePane="bottomRight" state="frozen"/>
      <selection pane="topRight" activeCell="E1" sqref="E1"/>
      <selection pane="bottomLeft" activeCell="A2" sqref="A2"/>
      <selection pane="bottomRight" activeCell="A33" sqref="A33"/>
    </sheetView>
  </sheetViews>
  <sheetFormatPr defaultRowHeight="12.75"/>
  <cols>
    <col min="1" max="1" width="47.140625" style="8" customWidth="1"/>
    <col min="2" max="2" width="29" style="8" hidden="1" customWidth="1"/>
    <col min="3" max="3" width="24.42578125" style="8" hidden="1" customWidth="1"/>
    <col min="4" max="4" width="24.5703125" style="8" hidden="1" customWidth="1"/>
    <col min="5" max="5" width="29" style="8" customWidth="1"/>
    <col min="6" max="6" width="24.42578125" style="8" customWidth="1"/>
    <col min="7" max="7" width="24.5703125" style="8" customWidth="1"/>
    <col min="8" max="8" width="29" style="8" customWidth="1"/>
    <col min="9" max="9" width="24.42578125" style="8" customWidth="1"/>
    <col min="10" max="10" width="24.5703125" style="8" customWidth="1"/>
    <col min="11" max="11" width="29" style="8" customWidth="1"/>
    <col min="12" max="12" width="24.42578125" style="8" customWidth="1"/>
    <col min="13" max="13" width="24.5703125" style="8" customWidth="1"/>
    <col min="14" max="16384" width="9.140625" style="8"/>
  </cols>
  <sheetData>
    <row r="1" spans="1:17" ht="46.5" customHeight="1" thickBot="1">
      <c r="A1" s="100" t="s">
        <v>104</v>
      </c>
      <c r="B1" s="100" t="s">
        <v>105</v>
      </c>
      <c r="C1" s="100" t="s">
        <v>106</v>
      </c>
      <c r="D1" s="101" t="s">
        <v>107</v>
      </c>
      <c r="E1" s="100" t="s">
        <v>105</v>
      </c>
      <c r="F1" s="100" t="s">
        <v>106</v>
      </c>
      <c r="G1" s="101" t="s">
        <v>107</v>
      </c>
      <c r="H1" s="100" t="s">
        <v>119</v>
      </c>
      <c r="I1" s="100" t="s">
        <v>120</v>
      </c>
      <c r="J1" s="101" t="s">
        <v>121</v>
      </c>
      <c r="K1" s="100" t="s">
        <v>122</v>
      </c>
      <c r="L1" s="100" t="s">
        <v>123</v>
      </c>
      <c r="M1" s="101" t="s">
        <v>124</v>
      </c>
    </row>
    <row r="2" spans="1:17" ht="53.25" customHeight="1">
      <c r="A2" s="102" t="s">
        <v>7</v>
      </c>
      <c r="B2" s="103" t="s">
        <v>108</v>
      </c>
      <c r="C2" s="103" t="s">
        <v>109</v>
      </c>
      <c r="D2" s="104" t="s">
        <v>110</v>
      </c>
      <c r="E2" s="103" t="s">
        <v>167</v>
      </c>
      <c r="F2" s="103" t="s">
        <v>168</v>
      </c>
      <c r="G2" s="103" t="s">
        <v>145</v>
      </c>
      <c r="H2" s="103" t="s">
        <v>230</v>
      </c>
      <c r="I2" s="103" t="s">
        <v>231</v>
      </c>
      <c r="J2" s="103" t="s">
        <v>191</v>
      </c>
      <c r="K2" s="105"/>
      <c r="L2" s="105"/>
      <c r="M2" s="105"/>
    </row>
    <row r="3" spans="1:17" ht="53.25" customHeight="1">
      <c r="A3" s="102" t="s">
        <v>8</v>
      </c>
      <c r="B3" s="105"/>
      <c r="C3" s="105"/>
      <c r="D3" s="104"/>
      <c r="E3" s="105" t="s">
        <v>144</v>
      </c>
      <c r="F3" s="105" t="s">
        <v>126</v>
      </c>
      <c r="G3" s="105" t="s">
        <v>145</v>
      </c>
      <c r="H3" s="105" t="s">
        <v>211</v>
      </c>
      <c r="I3" s="105" t="s">
        <v>190</v>
      </c>
      <c r="J3" s="105" t="s">
        <v>210</v>
      </c>
      <c r="K3" s="105"/>
      <c r="L3" s="105"/>
      <c r="M3" s="105"/>
      <c r="N3" s="106"/>
      <c r="O3" s="107"/>
      <c r="P3" s="108"/>
      <c r="Q3"/>
    </row>
    <row r="4" spans="1:17" ht="53.25" customHeight="1">
      <c r="A4" s="79" t="s">
        <v>14</v>
      </c>
      <c r="B4" s="105"/>
      <c r="C4" s="105"/>
      <c r="D4" s="104"/>
      <c r="E4" s="105" t="s">
        <v>140</v>
      </c>
      <c r="F4" s="105" t="s">
        <v>141</v>
      </c>
      <c r="G4" s="105" t="s">
        <v>111</v>
      </c>
      <c r="H4" s="105" t="s">
        <v>205</v>
      </c>
      <c r="I4" s="105" t="s">
        <v>206</v>
      </c>
      <c r="J4" s="105" t="s">
        <v>207</v>
      </c>
      <c r="K4" s="105"/>
      <c r="L4" s="105"/>
      <c r="M4" s="105"/>
      <c r="N4" s="107"/>
      <c r="O4" s="107"/>
      <c r="P4" s="107"/>
      <c r="Q4" s="108"/>
    </row>
    <row r="5" spans="1:17" ht="53.25" customHeight="1">
      <c r="A5" s="79" t="s">
        <v>112</v>
      </c>
      <c r="B5" s="105"/>
      <c r="C5" s="105"/>
      <c r="D5" s="104"/>
      <c r="E5" s="105" t="s">
        <v>180</v>
      </c>
      <c r="F5" s="105" t="s">
        <v>181</v>
      </c>
      <c r="G5" s="105" t="s">
        <v>182</v>
      </c>
      <c r="H5" s="105" t="s">
        <v>244</v>
      </c>
      <c r="I5" s="105" t="s">
        <v>190</v>
      </c>
      <c r="J5" s="105" t="s">
        <v>245</v>
      </c>
      <c r="K5" s="105"/>
      <c r="L5" s="105"/>
      <c r="M5" s="105"/>
      <c r="N5" s="107"/>
      <c r="O5" s="107"/>
      <c r="P5" s="107"/>
      <c r="Q5" s="108"/>
    </row>
    <row r="6" spans="1:17" ht="53.25" customHeight="1">
      <c r="A6" s="79" t="s">
        <v>15</v>
      </c>
      <c r="B6" s="105"/>
      <c r="C6" s="105"/>
      <c r="D6" s="104"/>
      <c r="E6" s="105" t="s">
        <v>169</v>
      </c>
      <c r="F6" s="105" t="s">
        <v>170</v>
      </c>
      <c r="G6" s="105" t="s">
        <v>111</v>
      </c>
      <c r="H6" s="105" t="s">
        <v>232</v>
      </c>
      <c r="I6" s="105" t="s">
        <v>233</v>
      </c>
      <c r="J6" s="105" t="s">
        <v>191</v>
      </c>
      <c r="K6" s="109"/>
      <c r="L6" s="109"/>
      <c r="M6" s="105"/>
    </row>
    <row r="7" spans="1:17" ht="53.25" customHeight="1">
      <c r="A7" s="110" t="s">
        <v>16</v>
      </c>
      <c r="B7" s="105"/>
      <c r="C7" s="111"/>
      <c r="D7" s="104"/>
      <c r="E7" s="105" t="s">
        <v>146</v>
      </c>
      <c r="F7" s="105" t="s">
        <v>147</v>
      </c>
      <c r="G7" s="105" t="s">
        <v>111</v>
      </c>
      <c r="H7" s="105" t="s">
        <v>212</v>
      </c>
      <c r="I7" s="105" t="s">
        <v>190</v>
      </c>
      <c r="J7" s="105" t="s">
        <v>191</v>
      </c>
      <c r="K7" s="105"/>
      <c r="L7" s="105"/>
      <c r="M7" s="105"/>
    </row>
    <row r="8" spans="1:17" ht="53.25" customHeight="1">
      <c r="A8" s="110" t="s">
        <v>17</v>
      </c>
      <c r="B8" s="105"/>
      <c r="C8" s="111"/>
      <c r="D8" s="104"/>
      <c r="E8" s="105" t="s">
        <v>155</v>
      </c>
      <c r="F8" s="105" t="s">
        <v>156</v>
      </c>
      <c r="G8" s="105" t="s">
        <v>113</v>
      </c>
      <c r="H8" s="105" t="s">
        <v>125</v>
      </c>
      <c r="I8" s="105" t="s">
        <v>190</v>
      </c>
      <c r="J8" s="105" t="s">
        <v>191</v>
      </c>
      <c r="K8" s="105"/>
      <c r="L8" s="105"/>
      <c r="M8" s="105"/>
    </row>
    <row r="9" spans="1:17" ht="53.25" customHeight="1">
      <c r="A9" s="110" t="s">
        <v>18</v>
      </c>
      <c r="B9" s="105"/>
      <c r="C9" s="111"/>
      <c r="D9" s="112"/>
      <c r="E9" s="105" t="s">
        <v>175</v>
      </c>
      <c r="F9" s="105" t="s">
        <v>126</v>
      </c>
      <c r="G9" s="105" t="s">
        <v>111</v>
      </c>
      <c r="H9" s="105" t="s">
        <v>237</v>
      </c>
      <c r="I9" s="105" t="s">
        <v>238</v>
      </c>
      <c r="J9" s="105" t="s">
        <v>191</v>
      </c>
      <c r="K9" s="105"/>
      <c r="L9" s="105"/>
      <c r="M9" s="105"/>
    </row>
    <row r="10" spans="1:17" ht="53.25" customHeight="1">
      <c r="A10" s="110" t="s">
        <v>19</v>
      </c>
      <c r="B10" s="105"/>
      <c r="C10" s="111"/>
      <c r="D10" s="113"/>
      <c r="E10" s="109" t="s">
        <v>172</v>
      </c>
      <c r="F10" s="105" t="s">
        <v>173</v>
      </c>
      <c r="G10" s="105" t="s">
        <v>174</v>
      </c>
      <c r="H10" s="109" t="s">
        <v>234</v>
      </c>
      <c r="I10" s="109" t="s">
        <v>235</v>
      </c>
      <c r="J10" s="105" t="s">
        <v>236</v>
      </c>
      <c r="K10" s="105"/>
      <c r="L10" s="105"/>
      <c r="M10" s="105"/>
    </row>
    <row r="11" spans="1:17" ht="53.25" customHeight="1">
      <c r="A11" s="110" t="s">
        <v>20</v>
      </c>
      <c r="B11" s="105"/>
      <c r="C11" s="111"/>
      <c r="D11" s="104"/>
      <c r="E11" s="105" t="s">
        <v>166</v>
      </c>
      <c r="F11" s="105" t="s">
        <v>126</v>
      </c>
      <c r="G11" s="105" t="s">
        <v>111</v>
      </c>
      <c r="H11" s="105" t="s">
        <v>229</v>
      </c>
      <c r="I11" s="105" t="s">
        <v>190</v>
      </c>
      <c r="J11" s="105" t="s">
        <v>191</v>
      </c>
      <c r="K11" s="105"/>
      <c r="L11" s="109"/>
      <c r="M11" s="105"/>
    </row>
    <row r="12" spans="1:17" ht="53.25" customHeight="1">
      <c r="A12" s="110" t="s">
        <v>21</v>
      </c>
      <c r="B12" s="105"/>
      <c r="C12" s="111"/>
      <c r="D12" s="104"/>
      <c r="E12" s="105" t="s">
        <v>185</v>
      </c>
      <c r="F12" s="109" t="s">
        <v>186</v>
      </c>
      <c r="G12" s="105" t="s">
        <v>111</v>
      </c>
      <c r="H12" s="105" t="s">
        <v>248</v>
      </c>
      <c r="I12" s="105" t="s">
        <v>249</v>
      </c>
      <c r="J12" s="105" t="s">
        <v>191</v>
      </c>
      <c r="K12" s="105"/>
      <c r="L12" s="109"/>
      <c r="M12" s="105"/>
    </row>
    <row r="13" spans="1:17" ht="53.25" customHeight="1">
      <c r="A13" s="110" t="s">
        <v>114</v>
      </c>
      <c r="B13" s="114"/>
      <c r="C13" s="115"/>
      <c r="D13" s="104"/>
      <c r="E13" s="105" t="s">
        <v>187</v>
      </c>
      <c r="F13" s="105" t="s">
        <v>188</v>
      </c>
      <c r="G13" s="105" t="s">
        <v>111</v>
      </c>
      <c r="H13" s="105" t="s">
        <v>250</v>
      </c>
      <c r="I13" s="105" t="s">
        <v>251</v>
      </c>
      <c r="J13" s="105" t="s">
        <v>191</v>
      </c>
      <c r="K13" s="105"/>
      <c r="L13" s="105"/>
      <c r="M13" s="105"/>
    </row>
    <row r="14" spans="1:17" ht="53.25" customHeight="1">
      <c r="A14" s="110" t="s">
        <v>115</v>
      </c>
      <c r="B14" s="105"/>
      <c r="C14" s="111"/>
      <c r="D14" s="104"/>
      <c r="E14" s="105" t="s">
        <v>125</v>
      </c>
      <c r="F14" s="105" t="s">
        <v>126</v>
      </c>
      <c r="G14" s="105" t="s">
        <v>111</v>
      </c>
      <c r="H14" s="105" t="s">
        <v>125</v>
      </c>
      <c r="I14" s="105" t="s">
        <v>190</v>
      </c>
      <c r="J14" s="105" t="s">
        <v>191</v>
      </c>
      <c r="K14" s="105"/>
      <c r="L14" s="105"/>
      <c r="M14" s="105"/>
    </row>
    <row r="15" spans="1:17" ht="53.25" customHeight="1">
      <c r="A15" s="110" t="s">
        <v>22</v>
      </c>
      <c r="B15" s="105"/>
      <c r="C15" s="111"/>
      <c r="D15" s="104"/>
      <c r="E15" s="105" t="s">
        <v>125</v>
      </c>
      <c r="F15" s="105" t="s">
        <v>126</v>
      </c>
      <c r="G15" s="105" t="s">
        <v>111</v>
      </c>
      <c r="H15" s="105" t="s">
        <v>125</v>
      </c>
      <c r="I15" s="105" t="s">
        <v>190</v>
      </c>
      <c r="J15" s="105" t="s">
        <v>191</v>
      </c>
      <c r="K15" s="105"/>
      <c r="L15" s="105"/>
      <c r="M15" s="105"/>
    </row>
    <row r="16" spans="1:17" ht="53.25" customHeight="1">
      <c r="A16" s="110" t="s">
        <v>23</v>
      </c>
      <c r="B16" s="105"/>
      <c r="C16" s="111"/>
      <c r="D16" s="104"/>
      <c r="E16" s="105" t="s">
        <v>142</v>
      </c>
      <c r="F16" s="105" t="s">
        <v>143</v>
      </c>
      <c r="G16" s="105" t="s">
        <v>113</v>
      </c>
      <c r="H16" s="105" t="s">
        <v>208</v>
      </c>
      <c r="I16" s="105" t="s">
        <v>209</v>
      </c>
      <c r="J16" s="105" t="s">
        <v>210</v>
      </c>
      <c r="K16" s="109"/>
      <c r="L16" s="105"/>
      <c r="M16" s="105"/>
    </row>
    <row r="17" spans="1:13" ht="38.25">
      <c r="A17" s="110" t="s">
        <v>24</v>
      </c>
      <c r="B17" s="105"/>
      <c r="C17" s="111"/>
      <c r="D17" s="104"/>
      <c r="E17" s="105" t="s">
        <v>171</v>
      </c>
      <c r="F17" s="105" t="s">
        <v>126</v>
      </c>
      <c r="G17" s="105" t="s">
        <v>111</v>
      </c>
      <c r="H17" s="105" t="s">
        <v>125</v>
      </c>
      <c r="I17" s="105" t="s">
        <v>190</v>
      </c>
      <c r="J17" s="105" t="s">
        <v>191</v>
      </c>
      <c r="K17" s="105"/>
      <c r="L17" s="105"/>
      <c r="M17" s="105"/>
    </row>
    <row r="18" spans="1:13" ht="38.25">
      <c r="A18" s="110" t="s">
        <v>25</v>
      </c>
      <c r="B18" s="105"/>
      <c r="C18" s="111"/>
      <c r="D18" s="104"/>
      <c r="E18" s="105" t="s">
        <v>161</v>
      </c>
      <c r="F18" s="105" t="s">
        <v>162</v>
      </c>
      <c r="G18" s="105" t="s">
        <v>113</v>
      </c>
      <c r="H18" s="105" t="s">
        <v>223</v>
      </c>
      <c r="I18" s="105" t="s">
        <v>224</v>
      </c>
      <c r="J18" s="105" t="s">
        <v>191</v>
      </c>
      <c r="K18" s="105"/>
      <c r="L18" s="105"/>
      <c r="M18" s="105"/>
    </row>
    <row r="19" spans="1:13" ht="38.25">
      <c r="A19" s="79" t="s">
        <v>26</v>
      </c>
      <c r="B19" s="105"/>
      <c r="C19" s="111"/>
      <c r="D19" s="104"/>
      <c r="E19" s="105" t="s">
        <v>129</v>
      </c>
      <c r="F19" s="105" t="s">
        <v>130</v>
      </c>
      <c r="G19" s="105" t="s">
        <v>111</v>
      </c>
      <c r="H19" s="105" t="s">
        <v>195</v>
      </c>
      <c r="I19" s="105" t="s">
        <v>196</v>
      </c>
      <c r="J19" s="105" t="s">
        <v>199</v>
      </c>
      <c r="K19" s="105"/>
      <c r="L19" s="105"/>
      <c r="M19" s="105"/>
    </row>
    <row r="20" spans="1:13" ht="38.25">
      <c r="A20" s="79" t="s">
        <v>27</v>
      </c>
      <c r="B20" s="114"/>
      <c r="C20" s="115"/>
      <c r="D20" s="104"/>
      <c r="E20" s="105" t="s">
        <v>133</v>
      </c>
      <c r="F20" s="105" t="s">
        <v>134</v>
      </c>
      <c r="G20" s="105" t="s">
        <v>135</v>
      </c>
      <c r="H20" s="105" t="s">
        <v>200</v>
      </c>
      <c r="I20" s="105" t="s">
        <v>201</v>
      </c>
      <c r="J20" s="105" t="s">
        <v>191</v>
      </c>
      <c r="K20" s="105"/>
      <c r="L20" s="105"/>
      <c r="M20" s="105"/>
    </row>
    <row r="21" spans="1:13" ht="38.25">
      <c r="A21" s="79" t="s">
        <v>28</v>
      </c>
      <c r="B21" s="114"/>
      <c r="C21" s="115"/>
      <c r="D21" s="104"/>
      <c r="E21" s="105" t="s">
        <v>131</v>
      </c>
      <c r="F21" s="105" t="s">
        <v>132</v>
      </c>
      <c r="G21" s="105" t="s">
        <v>111</v>
      </c>
      <c r="H21" s="105" t="s">
        <v>197</v>
      </c>
      <c r="I21" s="105" t="s">
        <v>198</v>
      </c>
      <c r="J21" s="105" t="s">
        <v>199</v>
      </c>
      <c r="K21" s="105"/>
      <c r="L21" s="105"/>
      <c r="M21" s="105"/>
    </row>
    <row r="22" spans="1:13" ht="38.25">
      <c r="A22" s="79" t="s">
        <v>29</v>
      </c>
      <c r="B22" s="105"/>
      <c r="C22" s="111"/>
      <c r="D22" s="104"/>
      <c r="E22" s="105" t="s">
        <v>138</v>
      </c>
      <c r="F22" s="105" t="s">
        <v>139</v>
      </c>
      <c r="G22" s="105" t="s">
        <v>111</v>
      </c>
      <c r="H22" s="105" t="s">
        <v>204</v>
      </c>
      <c r="I22" s="105" t="s">
        <v>190</v>
      </c>
      <c r="J22" s="105" t="s">
        <v>191</v>
      </c>
      <c r="K22" s="105"/>
      <c r="L22" s="105"/>
      <c r="M22" s="105"/>
    </row>
    <row r="23" spans="1:13" ht="38.25">
      <c r="A23" s="79" t="s">
        <v>30</v>
      </c>
      <c r="B23" s="114"/>
      <c r="C23" s="115"/>
      <c r="D23" s="104"/>
      <c r="E23" s="105" t="s">
        <v>125</v>
      </c>
      <c r="F23" s="105" t="s">
        <v>126</v>
      </c>
      <c r="G23" s="105" t="s">
        <v>111</v>
      </c>
      <c r="H23" s="105" t="s">
        <v>125</v>
      </c>
      <c r="I23" s="105" t="s">
        <v>190</v>
      </c>
      <c r="J23" s="105" t="s">
        <v>191</v>
      </c>
      <c r="K23" s="105"/>
      <c r="L23" s="105"/>
      <c r="M23" s="105"/>
    </row>
    <row r="24" spans="1:13" ht="38.25">
      <c r="A24" s="79" t="s">
        <v>31</v>
      </c>
      <c r="B24" s="114"/>
      <c r="C24" s="115"/>
      <c r="D24" s="104"/>
      <c r="E24" s="105" t="s">
        <v>157</v>
      </c>
      <c r="F24" s="105" t="s">
        <v>158</v>
      </c>
      <c r="G24" s="105" t="s">
        <v>111</v>
      </c>
      <c r="H24" s="105" t="s">
        <v>219</v>
      </c>
      <c r="I24" s="105" t="s">
        <v>220</v>
      </c>
      <c r="J24" s="105" t="s">
        <v>221</v>
      </c>
      <c r="K24" s="105"/>
      <c r="L24" s="105"/>
      <c r="M24" s="105"/>
    </row>
    <row r="25" spans="1:13" ht="38.25">
      <c r="A25" s="110" t="s">
        <v>32</v>
      </c>
      <c r="B25" s="114"/>
      <c r="C25" s="115"/>
      <c r="D25" s="104"/>
      <c r="E25" s="109" t="s">
        <v>159</v>
      </c>
      <c r="F25" s="105" t="s">
        <v>160</v>
      </c>
      <c r="G25" s="105" t="s">
        <v>111</v>
      </c>
      <c r="H25" s="105" t="s">
        <v>222</v>
      </c>
      <c r="I25" s="105" t="s">
        <v>190</v>
      </c>
      <c r="J25" s="105" t="s">
        <v>191</v>
      </c>
      <c r="K25" s="105"/>
      <c r="L25" s="105"/>
      <c r="M25" s="105"/>
    </row>
    <row r="26" spans="1:13" ht="38.25">
      <c r="A26" s="110" t="s">
        <v>116</v>
      </c>
      <c r="B26" s="114"/>
      <c r="C26" s="115"/>
      <c r="D26" s="104"/>
      <c r="E26" s="105" t="s">
        <v>178</v>
      </c>
      <c r="F26" s="105" t="s">
        <v>179</v>
      </c>
      <c r="G26" s="105" t="s">
        <v>111</v>
      </c>
      <c r="H26" s="105" t="s">
        <v>242</v>
      </c>
      <c r="I26" s="105" t="s">
        <v>243</v>
      </c>
      <c r="J26" s="105" t="s">
        <v>191</v>
      </c>
      <c r="K26" s="105"/>
      <c r="L26" s="105"/>
      <c r="M26" s="105"/>
    </row>
    <row r="27" spans="1:13" ht="38.25">
      <c r="A27" s="110" t="s">
        <v>117</v>
      </c>
      <c r="B27" s="114"/>
      <c r="C27" s="115"/>
      <c r="D27" s="104"/>
      <c r="E27" s="105" t="s">
        <v>125</v>
      </c>
      <c r="F27" s="105" t="s">
        <v>126</v>
      </c>
      <c r="G27" s="105" t="s">
        <v>111</v>
      </c>
      <c r="H27" s="105" t="s">
        <v>125</v>
      </c>
      <c r="I27" s="105" t="s">
        <v>190</v>
      </c>
      <c r="J27" s="105" t="s">
        <v>191</v>
      </c>
      <c r="K27" s="105"/>
      <c r="L27" s="105"/>
      <c r="M27" s="105"/>
    </row>
    <row r="28" spans="1:13" ht="38.25">
      <c r="A28" s="110" t="s">
        <v>34</v>
      </c>
      <c r="B28" s="105"/>
      <c r="C28" s="111"/>
      <c r="D28" s="104"/>
      <c r="E28" s="105" t="s">
        <v>153</v>
      </c>
      <c r="F28" s="105" t="s">
        <v>154</v>
      </c>
      <c r="G28" s="105" t="s">
        <v>113</v>
      </c>
      <c r="H28" s="105" t="s">
        <v>218</v>
      </c>
      <c r="I28" s="105" t="s">
        <v>190</v>
      </c>
      <c r="J28" s="105" t="s">
        <v>191</v>
      </c>
      <c r="K28" s="105"/>
      <c r="L28" s="105"/>
      <c r="M28" s="105"/>
    </row>
    <row r="29" spans="1:13" ht="38.25">
      <c r="A29" s="110" t="s">
        <v>35</v>
      </c>
      <c r="B29" s="114"/>
      <c r="C29" s="115"/>
      <c r="D29" s="104"/>
      <c r="E29" s="105" t="s">
        <v>151</v>
      </c>
      <c r="F29" s="105" t="s">
        <v>152</v>
      </c>
      <c r="G29" s="105" t="s">
        <v>111</v>
      </c>
      <c r="H29" s="105" t="s">
        <v>216</v>
      </c>
      <c r="I29" s="105" t="s">
        <v>217</v>
      </c>
      <c r="J29" s="105" t="s">
        <v>191</v>
      </c>
      <c r="K29" s="105"/>
      <c r="L29" s="105"/>
      <c r="M29" s="105"/>
    </row>
    <row r="30" spans="1:13" ht="38.25">
      <c r="A30" s="116" t="s">
        <v>36</v>
      </c>
      <c r="B30" s="114"/>
      <c r="C30" s="115"/>
      <c r="D30" s="104"/>
      <c r="E30" s="105" t="s">
        <v>183</v>
      </c>
      <c r="F30" s="105" t="s">
        <v>184</v>
      </c>
      <c r="G30" s="105" t="s">
        <v>111</v>
      </c>
      <c r="H30" s="105" t="s">
        <v>246</v>
      </c>
      <c r="I30" s="105" t="s">
        <v>247</v>
      </c>
      <c r="J30" s="105" t="s">
        <v>191</v>
      </c>
      <c r="K30" s="105"/>
      <c r="L30" s="105"/>
      <c r="M30" s="105"/>
    </row>
    <row r="31" spans="1:13" ht="38.25">
      <c r="A31" s="117" t="s">
        <v>37</v>
      </c>
      <c r="B31" s="114"/>
      <c r="C31" s="115"/>
      <c r="D31" s="104"/>
      <c r="E31" s="105" t="s">
        <v>163</v>
      </c>
      <c r="F31" s="105" t="s">
        <v>126</v>
      </c>
      <c r="G31" s="105" t="s">
        <v>145</v>
      </c>
      <c r="H31" s="105" t="s">
        <v>225</v>
      </c>
      <c r="I31" s="105" t="s">
        <v>226</v>
      </c>
      <c r="J31" s="105" t="s">
        <v>210</v>
      </c>
      <c r="K31" s="105"/>
      <c r="L31" s="105"/>
      <c r="M31" s="105"/>
    </row>
    <row r="32" spans="1:13" ht="38.25">
      <c r="A32" s="102" t="s">
        <v>40</v>
      </c>
      <c r="B32" s="114"/>
      <c r="C32" s="115"/>
      <c r="D32" s="104"/>
      <c r="E32" s="105" t="s">
        <v>127</v>
      </c>
      <c r="F32" s="105" t="s">
        <v>128</v>
      </c>
      <c r="G32" s="105" t="s">
        <v>113</v>
      </c>
      <c r="H32" s="105" t="s">
        <v>192</v>
      </c>
      <c r="I32" s="105" t="s">
        <v>193</v>
      </c>
      <c r="J32" s="105" t="s">
        <v>194</v>
      </c>
      <c r="K32" s="105"/>
      <c r="L32" s="105"/>
      <c r="M32" s="105"/>
    </row>
    <row r="33" spans="1:13" ht="38.25">
      <c r="A33" s="102" t="s">
        <v>42</v>
      </c>
      <c r="B33" s="114"/>
      <c r="C33" s="115"/>
      <c r="D33" s="104"/>
      <c r="E33" s="105" t="s">
        <v>164</v>
      </c>
      <c r="F33" s="105" t="s">
        <v>165</v>
      </c>
      <c r="G33" s="105" t="s">
        <v>135</v>
      </c>
      <c r="H33" s="109" t="s">
        <v>227</v>
      </c>
      <c r="I33" s="109" t="s">
        <v>228</v>
      </c>
      <c r="J33" s="105" t="s">
        <v>191</v>
      </c>
      <c r="K33" s="109"/>
      <c r="L33" s="109"/>
      <c r="M33" s="105"/>
    </row>
    <row r="34" spans="1:13" ht="38.25">
      <c r="A34" s="102" t="s">
        <v>118</v>
      </c>
      <c r="B34" s="114"/>
      <c r="C34" s="115"/>
      <c r="D34" s="104"/>
      <c r="E34" s="105" t="s">
        <v>125</v>
      </c>
      <c r="F34" s="105" t="s">
        <v>126</v>
      </c>
      <c r="G34" s="105" t="s">
        <v>111</v>
      </c>
      <c r="H34" s="105" t="s">
        <v>125</v>
      </c>
      <c r="I34" s="105" t="s">
        <v>190</v>
      </c>
      <c r="J34" s="105" t="s">
        <v>191</v>
      </c>
      <c r="K34" s="105"/>
      <c r="L34" s="105"/>
      <c r="M34" s="105"/>
    </row>
    <row r="35" spans="1:13" ht="38.25">
      <c r="A35" s="110" t="s">
        <v>43</v>
      </c>
      <c r="B35" s="114"/>
      <c r="C35" s="115"/>
      <c r="D35" s="104"/>
      <c r="E35" s="105" t="s">
        <v>176</v>
      </c>
      <c r="F35" s="105" t="s">
        <v>177</v>
      </c>
      <c r="G35" s="105" t="s">
        <v>111</v>
      </c>
      <c r="H35" s="109" t="s">
        <v>239</v>
      </c>
      <c r="I35" s="105" t="s">
        <v>240</v>
      </c>
      <c r="J35" s="105" t="s">
        <v>241</v>
      </c>
      <c r="K35" s="105"/>
      <c r="L35" s="105"/>
      <c r="M35" s="105"/>
    </row>
    <row r="36" spans="1:13" ht="38.25">
      <c r="A36" s="110" t="s">
        <v>44</v>
      </c>
      <c r="B36" s="114"/>
      <c r="C36" s="115"/>
      <c r="D36" s="104"/>
      <c r="E36" s="109" t="s">
        <v>136</v>
      </c>
      <c r="F36" s="105" t="s">
        <v>137</v>
      </c>
      <c r="G36" s="105" t="s">
        <v>111</v>
      </c>
      <c r="H36" s="105" t="s">
        <v>202</v>
      </c>
      <c r="I36" s="105" t="s">
        <v>203</v>
      </c>
      <c r="J36" s="105" t="s">
        <v>191</v>
      </c>
      <c r="K36" s="109"/>
      <c r="L36" s="105"/>
      <c r="M36" s="105"/>
    </row>
    <row r="37" spans="1:13" ht="38.25">
      <c r="A37" s="110" t="s">
        <v>46</v>
      </c>
      <c r="B37" s="114"/>
      <c r="C37" s="115"/>
      <c r="D37" s="104"/>
      <c r="E37" s="105" t="s">
        <v>148</v>
      </c>
      <c r="F37" s="105" t="s">
        <v>149</v>
      </c>
      <c r="G37" s="105" t="s">
        <v>150</v>
      </c>
      <c r="H37" s="105" t="s">
        <v>213</v>
      </c>
      <c r="I37" s="105" t="s">
        <v>214</v>
      </c>
      <c r="J37" s="105" t="s">
        <v>215</v>
      </c>
      <c r="K37" s="105"/>
      <c r="L37" s="105"/>
      <c r="M37" s="105"/>
    </row>
    <row r="38" spans="1:13">
      <c r="A38" s="118"/>
      <c r="B38" s="118"/>
      <c r="C38" s="118"/>
      <c r="D38" s="118"/>
      <c r="E38" s="118"/>
      <c r="F38" s="118"/>
      <c r="H38" s="107"/>
      <c r="I38" s="106"/>
      <c r="J38" s="107"/>
    </row>
    <row r="39" spans="1:13" ht="15">
      <c r="B39"/>
      <c r="C39"/>
      <c r="D39"/>
      <c r="E39" s="119"/>
      <c r="F39" s="106"/>
      <c r="G39" s="107"/>
      <c r="H39" s="107"/>
      <c r="I39" s="106"/>
      <c r="J39" s="107"/>
      <c r="K39" s="107"/>
      <c r="L39" s="106"/>
      <c r="M39" s="107"/>
    </row>
    <row r="40" spans="1:13">
      <c r="E40" s="120"/>
      <c r="F40" s="107"/>
      <c r="G40" s="107"/>
      <c r="H40" s="121"/>
      <c r="I40" s="122"/>
      <c r="J40" s="107"/>
      <c r="K40" s="121"/>
      <c r="L40" s="107"/>
      <c r="M40" s="107"/>
    </row>
    <row r="41" spans="1:13">
      <c r="E41" s="120"/>
      <c r="F41" s="107"/>
      <c r="G41" s="107"/>
      <c r="H41" s="121"/>
      <c r="I41" s="107"/>
      <c r="J41" s="107"/>
      <c r="K41" s="121"/>
      <c r="L41" s="107"/>
      <c r="M41" s="107"/>
    </row>
    <row r="42" spans="1:13">
      <c r="E42" s="118"/>
      <c r="H42" s="121"/>
      <c r="I42" s="107"/>
      <c r="J42" s="106"/>
    </row>
    <row r="43" spans="1:13">
      <c r="H43" s="121"/>
      <c r="I43" s="107"/>
      <c r="J43" s="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GENNAIO</vt:lpstr>
      <vt:lpstr>FEBBRAIO</vt:lpstr>
      <vt:lpstr>MARZO</vt:lpstr>
      <vt:lpstr>Foglio1</vt:lpstr>
      <vt:lpstr>Dettagli Costi Cell 1Q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</cp:lastModifiedBy>
  <dcterms:created xsi:type="dcterms:W3CDTF">2014-01-09T16:14:06Z</dcterms:created>
  <dcterms:modified xsi:type="dcterms:W3CDTF">2014-04-15T13:23:24Z</dcterms:modified>
</cp:coreProperties>
</file>