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85" yWindow="1230" windowWidth="17385" windowHeight="9825" tabRatio="383"/>
  </bookViews>
  <sheets>
    <sheet name="Nota Spese Italia" sheetId="1" r:id="rId1"/>
    <sheet name="Nota Spese Estero (3)" sheetId="6" r:id="rId2"/>
    <sheet name="Nota Spese Estero (2)" sheetId="5" r:id="rId3"/>
    <sheet name="Nota Spese Estero" sheetId="3" r:id="rId4"/>
    <sheet name="Nota Spese Estero (4)" sheetId="8" r:id="rId5"/>
  </sheets>
  <definedNames>
    <definedName name="_xlnm.Print_Area" localSheetId="3">'Nota Spese Estero'!$A$1:$R$25</definedName>
    <definedName name="_xlnm.Print_Area" localSheetId="2">'Nota Spese Estero (2)'!$A$1:$R$25</definedName>
    <definedName name="_xlnm.Print_Area" localSheetId="1">'Nota Spese Estero (3)'!$A$1:$R$30</definedName>
    <definedName name="_xlnm.Print_Area" localSheetId="4">'Nota Spese Estero (4)'!$A$1:$R$25</definedName>
    <definedName name="_xlnm.Print_Area" localSheetId="0">'Nota Spese Italia'!$A$1:$S$34</definedName>
    <definedName name="_xlnm.Print_Titles" localSheetId="3">'Nota Spese Estero'!$1:$10</definedName>
    <definedName name="_xlnm.Print_Titles" localSheetId="2">'Nota Spese Estero (2)'!$1:$10</definedName>
    <definedName name="_xlnm.Print_Titles" localSheetId="1">'Nota Spese Estero (3)'!$1:$10</definedName>
    <definedName name="_xlnm.Print_Titles" localSheetId="4">'Nota Spese Estero (4)'!$1:$10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5" i="8"/>
  <c r="R3"/>
  <c r="R2"/>
  <c r="R1"/>
  <c r="R5" i="3"/>
  <c r="R3"/>
  <c r="R1"/>
  <c r="R5" i="6"/>
  <c r="R3"/>
  <c r="R1"/>
  <c r="R3" i="5"/>
  <c r="R5" s="1"/>
  <c r="R1"/>
  <c r="H25" i="6"/>
  <c r="N25" s="1"/>
  <c r="P24"/>
  <c r="H24"/>
  <c r="N24" s="1"/>
  <c r="P23"/>
  <c r="H23"/>
  <c r="N23" s="1"/>
  <c r="P22"/>
  <c r="H22"/>
  <c r="N22" s="1"/>
  <c r="H21"/>
  <c r="P20"/>
  <c r="H20"/>
  <c r="N20" s="1"/>
  <c r="H19"/>
  <c r="N19" s="1"/>
  <c r="H18"/>
  <c r="N18" s="1"/>
  <c r="P17"/>
  <c r="H17"/>
  <c r="N17" s="1"/>
  <c r="P16"/>
  <c r="H16"/>
  <c r="N16" s="1"/>
  <c r="P15"/>
  <c r="H15"/>
  <c r="N15" s="1"/>
  <c r="P17" i="5"/>
  <c r="H17"/>
  <c r="N17" s="1"/>
  <c r="P16"/>
  <c r="N16"/>
  <c r="H16"/>
  <c r="P15"/>
  <c r="H15"/>
  <c r="N15" s="1"/>
  <c r="H14"/>
  <c r="N14" s="1"/>
  <c r="H13"/>
  <c r="N13" s="1"/>
  <c r="H20" i="8" l="1"/>
  <c r="N20" s="1"/>
  <c r="H19"/>
  <c r="N19" s="1"/>
  <c r="P18"/>
  <c r="H18"/>
  <c r="N18" s="1"/>
  <c r="P17"/>
  <c r="H17"/>
  <c r="N17" s="1"/>
  <c r="P16"/>
  <c r="H16"/>
  <c r="N16" s="1"/>
  <c r="H15"/>
  <c r="N15" s="1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H21" i="1"/>
  <c r="N7" i="8" l="1"/>
  <c r="H7"/>
  <c r="P1" s="1"/>
  <c r="M1" l="1"/>
  <c r="P5"/>
  <c r="P7"/>
  <c r="P21" i="1" l="1"/>
  <c r="H20"/>
  <c r="N20" s="1"/>
  <c r="H17"/>
  <c r="N17" s="1"/>
  <c r="H13" i="6"/>
  <c r="N13" s="1"/>
  <c r="H12"/>
  <c r="N12" s="1"/>
  <c r="P13"/>
  <c r="H11"/>
  <c r="N11" s="1"/>
  <c r="H14"/>
  <c r="N14" s="1"/>
  <c r="O7"/>
  <c r="P3" s="1"/>
  <c r="M7"/>
  <c r="L7"/>
  <c r="K7"/>
  <c r="J7"/>
  <c r="I7"/>
  <c r="G7"/>
  <c r="H20" i="5"/>
  <c r="N20" s="1"/>
  <c r="H19"/>
  <c r="N19" s="1"/>
  <c r="P18"/>
  <c r="H18"/>
  <c r="N18" s="1"/>
  <c r="H12"/>
  <c r="N12" s="1"/>
  <c r="H11"/>
  <c r="H7" s="1"/>
  <c r="O7"/>
  <c r="P3" s="1"/>
  <c r="M7"/>
  <c r="L7"/>
  <c r="K7"/>
  <c r="J7"/>
  <c r="I7"/>
  <c r="G7"/>
  <c r="N11" l="1"/>
  <c r="P1"/>
  <c r="N7" i="6"/>
  <c r="H7"/>
  <c r="P1" s="1"/>
  <c r="N7" i="5"/>
  <c r="P7" s="1"/>
  <c r="P7" i="6" l="1"/>
  <c r="M1" i="5"/>
  <c r="P5"/>
  <c r="M1" i="6"/>
  <c r="P5"/>
  <c r="H17" i="3" l="1"/>
  <c r="N17" s="1"/>
  <c r="O7" l="1"/>
  <c r="P3" s="1"/>
  <c r="M7"/>
  <c r="L7"/>
  <c r="J7"/>
  <c r="I7"/>
  <c r="G7" i="1"/>
  <c r="O7"/>
  <c r="P3" s="1"/>
  <c r="M7"/>
  <c r="L7"/>
  <c r="K7"/>
  <c r="J7"/>
  <c r="I7"/>
  <c r="H16" i="3"/>
  <c r="N16" s="1"/>
  <c r="H11"/>
  <c r="N11" s="1"/>
  <c r="K7"/>
  <c r="G7"/>
  <c r="N21" i="1"/>
  <c r="H27"/>
  <c r="N27" s="1"/>
  <c r="H15"/>
  <c r="N15" s="1"/>
  <c r="H19"/>
  <c r="N19" s="1"/>
  <c r="H11"/>
  <c r="N11" s="1"/>
  <c r="H25"/>
  <c r="N25" s="1"/>
  <c r="H16"/>
  <c r="N16" s="1"/>
  <c r="H26"/>
  <c r="N26" s="1"/>
  <c r="H23"/>
  <c r="N23" s="1"/>
  <c r="H22"/>
  <c r="N22" s="1"/>
  <c r="H12"/>
  <c r="N12" s="1"/>
  <c r="H24"/>
  <c r="N24" s="1"/>
  <c r="H14"/>
  <c r="N14" s="1"/>
  <c r="H18"/>
  <c r="N18" s="1"/>
  <c r="H13"/>
  <c r="N13" s="1"/>
  <c r="H28"/>
  <c r="P11"/>
  <c r="H7" l="1"/>
  <c r="P1" s="1"/>
  <c r="P5" s="1"/>
  <c r="P28"/>
  <c r="P27"/>
  <c r="P26"/>
  <c r="P25"/>
  <c r="P24"/>
  <c r="P23"/>
  <c r="P22"/>
  <c r="P20"/>
  <c r="N28"/>
  <c r="P19"/>
  <c r="H20" i="3"/>
  <c r="N20" s="1"/>
  <c r="H19"/>
  <c r="N19" s="1"/>
  <c r="H18"/>
  <c r="N18" s="1"/>
  <c r="H15"/>
  <c r="N15" s="1"/>
  <c r="H14"/>
  <c r="N14" s="1"/>
  <c r="H12"/>
  <c r="N12" s="1"/>
  <c r="H13"/>
  <c r="N13" s="1"/>
  <c r="P18" i="1"/>
  <c r="P13"/>
  <c r="P12"/>
  <c r="H7" i="3" l="1"/>
  <c r="P1" s="1"/>
  <c r="P5" s="1"/>
  <c r="N7" i="1"/>
  <c r="P18" i="3"/>
  <c r="P17"/>
  <c r="P16"/>
  <c r="P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<sst xmlns="http://schemas.openxmlformats.org/spreadsheetml/2006/main" count="322" uniqueCount="81">
  <si>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</si>
  <si>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</si>
  <si>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</si>
  <si>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</si>
  <si>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</si>
  <si>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</si>
  <si>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</si>
  <si>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</si>
  <si>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</si>
  <si>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</si>
  <si>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</si>
  <si>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</si>
  <si>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</si>
  <si>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</si>
  <si>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</si>
  <si>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</si>
  <si>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</si>
  <si>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</si>
  <si>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</si>
  <si>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</si>
  <si>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</si>
  <si>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</si>
  <si>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</si>
  <si>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</si>
  <si>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</si>
  <si>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</si>
  <si>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</si>
  <si>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</si>
  <si>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</si>
  <si>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</si>
  <si>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</si>
  <si>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</si>
  <si>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</si>
  <si>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</si>
  <si>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</si>
  <si>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</si>
  <si>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</si>
  <si>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</si>
  <si>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</si>
  <si>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</si>
  <si>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</si>
  <si>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</si>
  <si>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</si>
  <si>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</si>
  <si>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Fulvio de Giovanni</t>
  </si>
  <si>
    <t>Daniele Milan</t>
  </si>
  <si>
    <t>pasto</t>
  </si>
  <si>
    <t>extra hotel</t>
  </si>
  <si>
    <t>Carburante andata</t>
  </si>
  <si>
    <t>Carburante ritorno</t>
  </si>
  <si>
    <t>,</t>
  </si>
  <si>
    <t>demo Brasile</t>
  </si>
  <si>
    <t>taxi</t>
  </si>
  <si>
    <t>followup colombia</t>
  </si>
  <si>
    <t>securebag</t>
  </si>
  <si>
    <t>cuffie devices</t>
  </si>
  <si>
    <t>snack</t>
  </si>
  <si>
    <t>autostrada andata</t>
  </si>
  <si>
    <t>parking</t>
  </si>
  <si>
    <t>Londra</t>
  </si>
  <si>
    <t>volo</t>
  </si>
  <si>
    <t>(importi in Sterlne Inglesi)</t>
  </si>
  <si>
    <t>fee biglietteria</t>
  </si>
  <si>
    <t>autostrada ritorno</t>
  </si>
  <si>
    <t>(importi in Peso Colombiani)</t>
  </si>
  <si>
    <t>(importi in Dollari USA)</t>
  </si>
  <si>
    <t>followup  Ecuador</t>
  </si>
  <si>
    <t>medicinali</t>
  </si>
  <si>
    <t>ritiro contanti</t>
  </si>
  <si>
    <t>(importi in Real Brasiliani)</t>
  </si>
  <si>
    <t>restituzione contanti</t>
  </si>
  <si>
    <t>spesa personale</t>
  </si>
  <si>
    <t>03_01</t>
  </si>
  <si>
    <t>03_02</t>
  </si>
  <si>
    <t>03_03</t>
  </si>
  <si>
    <r>
      <t>pasto</t>
    </r>
    <r>
      <rPr>
        <b/>
        <sz val="14"/>
        <color rgb="FFFF0000"/>
        <rFont val="Gulim"/>
        <family val="2"/>
      </rPr>
      <t xml:space="preserve"> (manca scontrino)</t>
    </r>
  </si>
  <si>
    <r>
      <t>snack</t>
    </r>
    <r>
      <rPr>
        <b/>
        <sz val="14"/>
        <color rgb="FFFF0000"/>
        <rFont val="Gulim"/>
        <family val="2"/>
      </rPr>
      <t xml:space="preserve"> (manca giustificativo)</t>
    </r>
  </si>
  <si>
    <r>
      <t xml:space="preserve">taxi </t>
    </r>
    <r>
      <rPr>
        <b/>
        <sz val="14"/>
        <color rgb="FFFF0000"/>
        <rFont val="Gulim"/>
        <family val="2"/>
      </rPr>
      <t>(manca giustificativo)</t>
    </r>
  </si>
  <si>
    <t>03_04</t>
  </si>
  <si>
    <t>03_05</t>
  </si>
  <si>
    <r>
      <rPr>
        <sz val="14"/>
        <rFont val="Gulim"/>
        <family val="2"/>
      </rPr>
      <t>taxi</t>
    </r>
    <r>
      <rPr>
        <b/>
        <sz val="14"/>
        <color rgb="FFFF0000"/>
        <rFont val="Gulim"/>
        <family val="2"/>
      </rPr>
      <t xml:space="preserve"> (manca giustificativo)</t>
    </r>
  </si>
</sst>
</file>

<file path=xl/styles.xml><?xml version="1.0" encoding="utf-8"?>
<styleSheet xmlns="http://schemas.openxmlformats.org/spreadsheetml/2006/main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14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38" fontId="1" fillId="0" borderId="25" xfId="0" applyNumberFormat="1" applyFont="1" applyBorder="1" applyAlignment="1" applyProtection="1">
      <alignment horizontal="center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right" vertical="center"/>
      <protection locked="0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vertical="center"/>
    </xf>
    <xf numFmtId="171" fontId="1" fillId="0" borderId="0" xfId="0" applyNumberFormat="1" applyFont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172" fontId="13" fillId="0" borderId="0" xfId="0" applyNumberFormat="1" applyFont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50" zoomScaleSheetLayoutView="50" workbookViewId="0">
      <pane ySplit="5" topLeftCell="A6" activePane="bottomLeft" state="frozen"/>
      <selection pane="bottomLeft" activeCell="M18" sqref="M18:M28"/>
    </sheetView>
  </sheetViews>
  <sheetFormatPr defaultRowHeight="18.75"/>
  <cols>
    <col min="1" max="1" width="6.7109375" style="1" customWidth="1"/>
    <col min="2" max="2" width="19.42578125" style="2" customWidth="1"/>
    <col min="3" max="3" width="24.140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2" t="s">
        <v>0</v>
      </c>
      <c r="C1" s="132"/>
      <c r="D1" s="132"/>
      <c r="E1" s="123" t="s">
        <v>44</v>
      </c>
      <c r="F1" s="123"/>
      <c r="G1" s="51">
        <v>41699</v>
      </c>
      <c r="H1" s="50" t="s">
        <v>72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373.50678667866782</v>
      </c>
      <c r="Q1" s="3" t="s">
        <v>28</v>
      </c>
    </row>
    <row r="2" spans="1:19" s="8" customFormat="1" ht="35.25" customHeight="1">
      <c r="A2" s="4"/>
      <c r="B2" s="122" t="s">
        <v>2</v>
      </c>
      <c r="C2" s="122"/>
      <c r="D2" s="122"/>
      <c r="E2" s="123" t="s">
        <v>45</v>
      </c>
      <c r="F2" s="12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2" t="s">
        <v>26</v>
      </c>
      <c r="C3" s="122"/>
      <c r="D3" s="122"/>
      <c r="E3" s="123" t="s">
        <v>28</v>
      </c>
      <c r="F3" s="123"/>
      <c r="N3" s="10" t="s">
        <v>4</v>
      </c>
      <c r="O3" s="11"/>
      <c r="P3" s="12">
        <f>+O7</f>
        <v>271.14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17</v>
      </c>
      <c r="F5" s="14"/>
      <c r="G5" s="10" t="s">
        <v>7</v>
      </c>
      <c r="H5" s="21">
        <v>1.7</v>
      </c>
      <c r="N5" s="121" t="s">
        <v>8</v>
      </c>
      <c r="O5" s="121"/>
      <c r="P5" s="22">
        <f>P1-P2-P3-P4</f>
        <v>102.36678667866784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8" t="s">
        <v>11</v>
      </c>
      <c r="F7" s="129"/>
      <c r="G7" s="25">
        <f>SUM(G11:G28)</f>
        <v>123.30000000000001</v>
      </c>
      <c r="H7" s="25">
        <f>SUM(H11:H28)</f>
        <v>18.866786678667872</v>
      </c>
      <c r="I7" s="65">
        <f>SUM(I11:I28)</f>
        <v>149.39999999999998</v>
      </c>
      <c r="J7" s="71">
        <f>SUM(J11:J28)</f>
        <v>83.5</v>
      </c>
      <c r="K7" s="66">
        <f>SUM(K11:K28)</f>
        <v>39.989999999999995</v>
      </c>
      <c r="L7" s="66">
        <f>SUM(L11:L28)</f>
        <v>0</v>
      </c>
      <c r="M7" s="66">
        <f>SUM(M11:M28)</f>
        <v>81.75</v>
      </c>
      <c r="N7" s="66">
        <f>SUM(N11:N28)</f>
        <v>373.50678667866782</v>
      </c>
      <c r="O7" s="67">
        <f>SUM(O11:O28)</f>
        <v>271.14</v>
      </c>
      <c r="P7" s="13">
        <f>+N7-SUM(I7:M7)</f>
        <v>18.866786678667836</v>
      </c>
    </row>
    <row r="8" spans="1:19" ht="36" customHeight="1" thickTop="1" thickBot="1">
      <c r="A8" s="138"/>
      <c r="B8" s="64"/>
      <c r="C8" s="140" t="s">
        <v>13</v>
      </c>
      <c r="D8" s="142" t="s">
        <v>25</v>
      </c>
      <c r="E8" s="141" t="s">
        <v>14</v>
      </c>
      <c r="F8" s="143" t="s">
        <v>34</v>
      </c>
      <c r="G8" s="144" t="s">
        <v>15</v>
      </c>
      <c r="H8" s="145" t="s">
        <v>16</v>
      </c>
      <c r="I8" s="124" t="s">
        <v>37</v>
      </c>
      <c r="J8" s="124" t="s">
        <v>39</v>
      </c>
      <c r="K8" s="124" t="s">
        <v>38</v>
      </c>
      <c r="L8" s="126" t="s">
        <v>35</v>
      </c>
      <c r="M8" s="127"/>
      <c r="N8" s="136" t="s">
        <v>17</v>
      </c>
      <c r="O8" s="148" t="s">
        <v>18</v>
      </c>
      <c r="P8" s="135" t="s">
        <v>19</v>
      </c>
      <c r="R8" s="2"/>
    </row>
    <row r="9" spans="1:19" ht="36" customHeight="1" thickTop="1" thickBot="1">
      <c r="A9" s="139"/>
      <c r="B9" s="64" t="s">
        <v>12</v>
      </c>
      <c r="C9" s="141"/>
      <c r="D9" s="141"/>
      <c r="E9" s="141"/>
      <c r="F9" s="143"/>
      <c r="G9" s="144"/>
      <c r="H9" s="146"/>
      <c r="I9" s="125" t="s">
        <v>37</v>
      </c>
      <c r="J9" s="125"/>
      <c r="K9" s="125" t="s">
        <v>36</v>
      </c>
      <c r="L9" s="130" t="s">
        <v>23</v>
      </c>
      <c r="M9" s="133" t="s">
        <v>24</v>
      </c>
      <c r="N9" s="137"/>
      <c r="O9" s="149"/>
      <c r="P9" s="135"/>
      <c r="R9" s="2"/>
    </row>
    <row r="10" spans="1:19" ht="37.5" customHeight="1" thickTop="1" thickBot="1">
      <c r="A10" s="139"/>
      <c r="B10" s="55"/>
      <c r="C10" s="141"/>
      <c r="D10" s="141"/>
      <c r="E10" s="141"/>
      <c r="F10" s="143"/>
      <c r="G10" s="26" t="s">
        <v>20</v>
      </c>
      <c r="H10" s="147"/>
      <c r="I10" s="125"/>
      <c r="J10" s="125"/>
      <c r="K10" s="125"/>
      <c r="L10" s="131"/>
      <c r="M10" s="134"/>
      <c r="N10" s="137"/>
      <c r="O10" s="149"/>
      <c r="P10" s="135"/>
      <c r="R10" s="2"/>
    </row>
    <row r="11" spans="1:19" ht="30" customHeight="1" thickTop="1">
      <c r="A11" s="27">
        <v>1</v>
      </c>
      <c r="B11" s="28">
        <v>41693</v>
      </c>
      <c r="C11" s="29" t="s">
        <v>53</v>
      </c>
      <c r="D11" s="29" t="s">
        <v>52</v>
      </c>
      <c r="E11" s="69"/>
      <c r="F11" s="69"/>
      <c r="G11" s="112"/>
      <c r="H11" s="68">
        <f t="shared" ref="H11:H26" si="0">IF($E$3="si",($H$5/$H$6*G11),IF($E$3="no",G11*$H$4,0))</f>
        <v>0</v>
      </c>
      <c r="I11" s="34"/>
      <c r="J11" s="34">
        <v>12</v>
      </c>
      <c r="K11" s="34"/>
      <c r="L11" s="35"/>
      <c r="M11" s="37"/>
      <c r="N11" s="39">
        <f t="shared" ref="N11:N26" si="1">SUM(H11:M11)</f>
        <v>12</v>
      </c>
      <c r="O11" s="43"/>
      <c r="P11" s="41" t="str">
        <f>IF($F14="Milano","X","")</f>
        <v/>
      </c>
      <c r="R11" s="2"/>
    </row>
    <row r="12" spans="1:19" ht="30" customHeight="1">
      <c r="A12" s="42">
        <v>2</v>
      </c>
      <c r="B12" s="28">
        <v>41690</v>
      </c>
      <c r="C12" s="29" t="s">
        <v>51</v>
      </c>
      <c r="D12" s="29" t="s">
        <v>52</v>
      </c>
      <c r="E12" s="69"/>
      <c r="F12" s="69"/>
      <c r="G12" s="104"/>
      <c r="H12" s="102">
        <f t="shared" si="0"/>
        <v>0</v>
      </c>
      <c r="I12" s="72"/>
      <c r="J12" s="72">
        <v>20.5</v>
      </c>
      <c r="K12" s="34"/>
      <c r="L12" s="35"/>
      <c r="M12" s="37"/>
      <c r="N12" s="39">
        <f t="shared" si="1"/>
        <v>20.5</v>
      </c>
      <c r="O12" s="43"/>
      <c r="P12" s="41" t="str">
        <f>IF($F15="Milano","X","")</f>
        <v/>
      </c>
      <c r="R12" s="2"/>
    </row>
    <row r="13" spans="1:19" ht="30" customHeight="1">
      <c r="A13" s="42">
        <v>3</v>
      </c>
      <c r="B13" s="28">
        <v>41693</v>
      </c>
      <c r="C13" s="29" t="s">
        <v>53</v>
      </c>
      <c r="D13" s="29" t="s">
        <v>54</v>
      </c>
      <c r="E13" s="69"/>
      <c r="F13" s="69"/>
      <c r="G13" s="104"/>
      <c r="H13" s="102">
        <f t="shared" si="0"/>
        <v>0</v>
      </c>
      <c r="I13" s="72"/>
      <c r="J13" s="72"/>
      <c r="K13" s="34">
        <v>10</v>
      </c>
      <c r="L13" s="35"/>
      <c r="M13" s="37"/>
      <c r="N13" s="39">
        <f t="shared" si="1"/>
        <v>10</v>
      </c>
      <c r="O13" s="43">
        <v>10</v>
      </c>
      <c r="P13" s="41" t="str">
        <f>IF($F16="Milano","X","")</f>
        <v/>
      </c>
      <c r="R13" s="2"/>
    </row>
    <row r="14" spans="1:19" ht="30" customHeight="1">
      <c r="A14" s="42">
        <v>4</v>
      </c>
      <c r="B14" s="28">
        <v>41693</v>
      </c>
      <c r="C14" s="29" t="s">
        <v>53</v>
      </c>
      <c r="D14" s="29" t="s">
        <v>55</v>
      </c>
      <c r="E14" s="69"/>
      <c r="F14" s="69"/>
      <c r="G14" s="113"/>
      <c r="H14" s="102">
        <f t="shared" si="0"/>
        <v>0</v>
      </c>
      <c r="I14" s="108"/>
      <c r="J14" s="72"/>
      <c r="K14" s="34">
        <v>29.99</v>
      </c>
      <c r="L14" s="35"/>
      <c r="M14" s="35"/>
      <c r="N14" s="39">
        <f t="shared" si="1"/>
        <v>29.99</v>
      </c>
      <c r="O14" s="43">
        <v>29.99</v>
      </c>
      <c r="P14" s="41"/>
      <c r="R14" s="2"/>
    </row>
    <row r="15" spans="1:19" ht="30" customHeight="1">
      <c r="A15" s="42">
        <v>5</v>
      </c>
      <c r="B15" s="28">
        <v>41693</v>
      </c>
      <c r="C15" s="29" t="s">
        <v>53</v>
      </c>
      <c r="D15" s="106" t="s">
        <v>56</v>
      </c>
      <c r="E15" s="30"/>
      <c r="F15" s="31"/>
      <c r="G15" s="107"/>
      <c r="H15" s="68">
        <f t="shared" si="0"/>
        <v>0</v>
      </c>
      <c r="I15" s="37"/>
      <c r="J15" s="34"/>
      <c r="K15" s="34"/>
      <c r="L15" s="35"/>
      <c r="M15" s="109">
        <v>4</v>
      </c>
      <c r="N15" s="39">
        <f t="shared" si="1"/>
        <v>4</v>
      </c>
      <c r="O15" s="43">
        <v>4</v>
      </c>
      <c r="P15" s="41"/>
      <c r="R15" s="2"/>
    </row>
    <row r="16" spans="1:19" ht="30" customHeight="1">
      <c r="A16" s="42">
        <v>6</v>
      </c>
      <c r="B16" s="47">
        <v>41699</v>
      </c>
      <c r="C16" s="44" t="s">
        <v>53</v>
      </c>
      <c r="D16" s="44" t="s">
        <v>52</v>
      </c>
      <c r="E16" s="70"/>
      <c r="F16" s="70"/>
      <c r="G16" s="99"/>
      <c r="H16" s="102">
        <f t="shared" si="0"/>
        <v>0</v>
      </c>
      <c r="I16" s="72"/>
      <c r="J16" s="72">
        <v>24</v>
      </c>
      <c r="K16" s="34"/>
      <c r="L16" s="35"/>
      <c r="M16" s="37"/>
      <c r="N16" s="39">
        <f t="shared" si="1"/>
        <v>24</v>
      </c>
      <c r="O16" s="43"/>
      <c r="P16" s="41"/>
      <c r="R16" s="2"/>
    </row>
    <row r="17" spans="1:18" ht="30" customHeight="1">
      <c r="A17" s="42">
        <v>7</v>
      </c>
      <c r="B17" s="47">
        <v>41699</v>
      </c>
      <c r="C17" s="44" t="s">
        <v>53</v>
      </c>
      <c r="D17" s="44" t="s">
        <v>46</v>
      </c>
      <c r="E17" s="70"/>
      <c r="F17" s="70"/>
      <c r="G17" s="100"/>
      <c r="H17" s="102">
        <f t="shared" si="0"/>
        <v>0</v>
      </c>
      <c r="I17" s="72"/>
      <c r="J17" s="72"/>
      <c r="K17" s="34"/>
      <c r="L17" s="35"/>
      <c r="M17" s="37">
        <v>11</v>
      </c>
      <c r="N17" s="39">
        <f t="shared" si="1"/>
        <v>11</v>
      </c>
      <c r="O17" s="43">
        <v>11</v>
      </c>
      <c r="P17" s="41"/>
      <c r="R17" s="2"/>
    </row>
    <row r="18" spans="1:18" ht="30" customHeight="1">
      <c r="A18" s="42">
        <v>8</v>
      </c>
      <c r="B18" s="28">
        <v>41690</v>
      </c>
      <c r="C18" s="29" t="s">
        <v>51</v>
      </c>
      <c r="D18" s="44" t="s">
        <v>46</v>
      </c>
      <c r="E18" s="70"/>
      <c r="F18" s="70"/>
      <c r="G18" s="99"/>
      <c r="H18" s="102">
        <f t="shared" si="0"/>
        <v>0</v>
      </c>
      <c r="I18" s="72"/>
      <c r="J18" s="72"/>
      <c r="K18" s="34"/>
      <c r="L18" s="35"/>
      <c r="M18" s="35">
        <v>18.95</v>
      </c>
      <c r="N18" s="39">
        <f t="shared" si="1"/>
        <v>18.95</v>
      </c>
      <c r="O18" s="43">
        <v>18.95</v>
      </c>
      <c r="P18" s="41" t="str">
        <f t="shared" ref="P18:P28" si="2">IF($F18="Milano","X","")</f>
        <v/>
      </c>
      <c r="R18" s="2"/>
    </row>
    <row r="19" spans="1:18" ht="30" customHeight="1">
      <c r="A19" s="42">
        <v>9</v>
      </c>
      <c r="B19" s="28">
        <v>41686</v>
      </c>
      <c r="C19" s="29" t="s">
        <v>51</v>
      </c>
      <c r="D19" s="44" t="s">
        <v>46</v>
      </c>
      <c r="E19" s="45"/>
      <c r="F19" s="46"/>
      <c r="G19" s="101"/>
      <c r="H19" s="68">
        <f t="shared" si="0"/>
        <v>0</v>
      </c>
      <c r="I19" s="34"/>
      <c r="J19" s="34"/>
      <c r="K19" s="34"/>
      <c r="L19" s="35"/>
      <c r="M19" s="109">
        <v>19.8</v>
      </c>
      <c r="N19" s="39">
        <f t="shared" si="1"/>
        <v>19.8</v>
      </c>
      <c r="O19" s="43">
        <v>19.8</v>
      </c>
      <c r="P19" s="41" t="str">
        <f t="shared" si="2"/>
        <v/>
      </c>
      <c r="R19" s="2"/>
    </row>
    <row r="20" spans="1:18" ht="30" customHeight="1">
      <c r="A20" s="42">
        <v>10</v>
      </c>
      <c r="B20" s="28">
        <v>41686</v>
      </c>
      <c r="C20" s="29" t="s">
        <v>51</v>
      </c>
      <c r="D20" s="29" t="s">
        <v>57</v>
      </c>
      <c r="E20" s="114"/>
      <c r="F20" s="114"/>
      <c r="G20" s="111"/>
      <c r="H20" s="102">
        <f t="shared" si="0"/>
        <v>0</v>
      </c>
      <c r="I20" s="117">
        <v>1.7</v>
      </c>
      <c r="J20" s="117"/>
      <c r="K20" s="117"/>
      <c r="L20" s="110"/>
      <c r="M20" s="110"/>
      <c r="N20" s="39">
        <f t="shared" si="1"/>
        <v>1.7</v>
      </c>
      <c r="O20" s="43">
        <v>1.7</v>
      </c>
      <c r="P20" s="41" t="str">
        <f t="shared" si="2"/>
        <v/>
      </c>
      <c r="R20" s="2"/>
    </row>
    <row r="21" spans="1:18" ht="30" customHeight="1">
      <c r="A21" s="42">
        <v>11</v>
      </c>
      <c r="B21" s="28">
        <v>41686</v>
      </c>
      <c r="C21" s="29" t="s">
        <v>51</v>
      </c>
      <c r="D21" s="44" t="s">
        <v>48</v>
      </c>
      <c r="E21" s="69"/>
      <c r="F21" s="69"/>
      <c r="G21" s="100">
        <v>61.7</v>
      </c>
      <c r="H21" s="102">
        <f t="shared" si="0"/>
        <v>9.4410441044104427</v>
      </c>
      <c r="I21" s="116"/>
      <c r="J21" s="34"/>
      <c r="K21" s="34"/>
      <c r="L21" s="35"/>
      <c r="M21" s="35"/>
      <c r="N21" s="39">
        <f t="shared" si="1"/>
        <v>9.4410441044104427</v>
      </c>
      <c r="O21" s="43" t="s">
        <v>50</v>
      </c>
      <c r="P21" s="41" t="str">
        <f t="shared" si="2"/>
        <v/>
      </c>
      <c r="R21" s="2"/>
    </row>
    <row r="22" spans="1:18" ht="30" customHeight="1">
      <c r="A22" s="42">
        <v>12</v>
      </c>
      <c r="B22" s="28">
        <v>41686</v>
      </c>
      <c r="C22" s="29" t="s">
        <v>51</v>
      </c>
      <c r="D22" s="44" t="s">
        <v>58</v>
      </c>
      <c r="E22" s="69"/>
      <c r="F22" s="69"/>
      <c r="G22" s="99"/>
      <c r="H22" s="102">
        <f t="shared" si="0"/>
        <v>0</v>
      </c>
      <c r="I22" s="72">
        <v>146</v>
      </c>
      <c r="J22" s="72"/>
      <c r="K22" s="34"/>
      <c r="L22" s="35"/>
      <c r="M22" s="35"/>
      <c r="N22" s="39">
        <f t="shared" si="1"/>
        <v>146</v>
      </c>
      <c r="O22" s="43">
        <v>146</v>
      </c>
      <c r="P22" s="41" t="str">
        <f>IF($F21="Milano","X","")</f>
        <v/>
      </c>
      <c r="R22" s="2"/>
    </row>
    <row r="23" spans="1:18" ht="30" customHeight="1">
      <c r="A23" s="42">
        <v>13</v>
      </c>
      <c r="B23" s="28">
        <v>41699</v>
      </c>
      <c r="C23" s="29" t="s">
        <v>53</v>
      </c>
      <c r="D23" s="44" t="s">
        <v>52</v>
      </c>
      <c r="E23" s="69"/>
      <c r="F23" s="69"/>
      <c r="G23" s="99"/>
      <c r="H23" s="102">
        <f t="shared" si="0"/>
        <v>0</v>
      </c>
      <c r="I23" s="72"/>
      <c r="J23" s="72">
        <v>27</v>
      </c>
      <c r="K23" s="34"/>
      <c r="L23" s="35"/>
      <c r="M23" s="35"/>
      <c r="N23" s="39">
        <f t="shared" si="1"/>
        <v>27</v>
      </c>
      <c r="O23" s="43"/>
      <c r="P23" s="41" t="str">
        <f>IF($F22="Milano","X","")</f>
        <v/>
      </c>
      <c r="R23" s="2"/>
    </row>
    <row r="24" spans="1:18" ht="30" customHeight="1">
      <c r="A24" s="42">
        <v>14</v>
      </c>
      <c r="B24" s="28">
        <v>41690</v>
      </c>
      <c r="C24" s="29" t="s">
        <v>51</v>
      </c>
      <c r="D24" s="44" t="s">
        <v>46</v>
      </c>
      <c r="E24" s="69"/>
      <c r="F24" s="69"/>
      <c r="G24" s="100"/>
      <c r="H24" s="102">
        <f t="shared" si="0"/>
        <v>0</v>
      </c>
      <c r="I24" s="72"/>
      <c r="J24" s="72"/>
      <c r="K24" s="34"/>
      <c r="L24" s="35"/>
      <c r="M24" s="35">
        <v>18.5</v>
      </c>
      <c r="N24" s="39">
        <f t="shared" si="1"/>
        <v>18.5</v>
      </c>
      <c r="O24" s="43">
        <v>18.5</v>
      </c>
      <c r="P24" s="41" t="str">
        <f>IF($F23="Milano","X","")</f>
        <v/>
      </c>
      <c r="R24" s="2"/>
    </row>
    <row r="25" spans="1:18" ht="30" customHeight="1">
      <c r="A25" s="42">
        <v>15</v>
      </c>
      <c r="B25" s="47">
        <v>41690</v>
      </c>
      <c r="C25" s="44" t="s">
        <v>51</v>
      </c>
      <c r="D25" s="44" t="s">
        <v>63</v>
      </c>
      <c r="E25" s="69"/>
      <c r="F25" s="69"/>
      <c r="G25" s="99"/>
      <c r="H25" s="102">
        <f t="shared" si="0"/>
        <v>0</v>
      </c>
      <c r="I25" s="72">
        <v>1.7</v>
      </c>
      <c r="J25" s="72"/>
      <c r="K25" s="34"/>
      <c r="L25" s="35"/>
      <c r="M25" s="35"/>
      <c r="N25" s="39">
        <f t="shared" si="1"/>
        <v>1.7</v>
      </c>
      <c r="O25" s="43">
        <v>1.7</v>
      </c>
      <c r="P25" s="41" t="str">
        <f>IF($F24="Milano","X","")</f>
        <v/>
      </c>
      <c r="R25" s="2"/>
    </row>
    <row r="26" spans="1:18" ht="30" customHeight="1">
      <c r="A26" s="42">
        <v>16</v>
      </c>
      <c r="B26" s="47">
        <v>41690</v>
      </c>
      <c r="C26" s="44" t="s">
        <v>51</v>
      </c>
      <c r="D26" s="44" t="s">
        <v>49</v>
      </c>
      <c r="E26" s="115"/>
      <c r="F26" s="115"/>
      <c r="G26" s="111">
        <v>61.6</v>
      </c>
      <c r="H26" s="102">
        <f t="shared" si="0"/>
        <v>9.425742574257427</v>
      </c>
      <c r="I26" s="118"/>
      <c r="J26" s="118"/>
      <c r="K26" s="109"/>
      <c r="L26" s="109"/>
      <c r="M26" s="109"/>
      <c r="N26" s="39">
        <f t="shared" si="1"/>
        <v>9.425742574257427</v>
      </c>
      <c r="O26" s="43"/>
      <c r="P26" s="41" t="str">
        <f>IF($F25="Milano","X","")</f>
        <v/>
      </c>
      <c r="R26" s="2"/>
    </row>
    <row r="27" spans="1:18" ht="30" customHeight="1">
      <c r="A27" s="42">
        <v>17</v>
      </c>
      <c r="B27" s="28">
        <v>41693</v>
      </c>
      <c r="C27" s="29" t="s">
        <v>51</v>
      </c>
      <c r="D27" s="49" t="s">
        <v>56</v>
      </c>
      <c r="E27" s="30"/>
      <c r="F27" s="31"/>
      <c r="G27" s="101"/>
      <c r="H27" s="68">
        <f t="shared" ref="H27:H28" si="3">IF($E$3="si",($H$5/$H$6*G27),IF($E$3="no",G27*$H$4,0))</f>
        <v>0</v>
      </c>
      <c r="I27" s="34"/>
      <c r="J27" s="34"/>
      <c r="K27" s="34"/>
      <c r="L27" s="35"/>
      <c r="M27" s="35">
        <v>9.5</v>
      </c>
      <c r="N27" s="39">
        <f t="shared" ref="N27:N28" si="4">SUM(H27:M27)</f>
        <v>9.5</v>
      </c>
      <c r="O27" s="43">
        <v>9.5</v>
      </c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99"/>
      <c r="H28" s="102">
        <f t="shared" si="3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30" spans="1:18">
      <c r="A30" s="60"/>
      <c r="B30" s="61"/>
      <c r="C30" s="61"/>
      <c r="D30" s="61"/>
      <c r="E30" s="61"/>
      <c r="F30" s="61"/>
      <c r="G30" s="61"/>
      <c r="H30" s="61"/>
      <c r="I30" s="61"/>
      <c r="J30" s="103"/>
      <c r="K30" s="103"/>
      <c r="L30" s="61"/>
      <c r="M30" s="61"/>
      <c r="N30" s="61"/>
      <c r="O30" s="61"/>
      <c r="P30" s="103"/>
      <c r="Q30" s="3"/>
    </row>
    <row r="31" spans="1:18">
      <c r="A31" s="83"/>
      <c r="B31" s="84"/>
      <c r="C31" s="85"/>
      <c r="D31" s="86"/>
      <c r="E31" s="86"/>
      <c r="F31" s="87"/>
      <c r="G31" s="88"/>
      <c r="H31" s="89"/>
      <c r="I31" s="90"/>
      <c r="J31" s="103"/>
      <c r="K31" s="103"/>
      <c r="L31" s="90"/>
      <c r="M31" s="90"/>
      <c r="N31" s="91"/>
      <c r="O31" s="92"/>
      <c r="P31" s="103"/>
      <c r="Q31" s="3"/>
    </row>
    <row r="32" spans="1:18">
      <c r="A32" s="60"/>
      <c r="B32" s="77" t="s">
        <v>41</v>
      </c>
      <c r="C32" s="77"/>
      <c r="D32" s="77"/>
      <c r="E32" s="61"/>
      <c r="F32" s="61"/>
      <c r="G32" s="77" t="s">
        <v>43</v>
      </c>
      <c r="H32" s="77"/>
      <c r="I32" s="77"/>
      <c r="J32" s="103"/>
      <c r="K32" s="103"/>
      <c r="L32" s="77" t="s">
        <v>42</v>
      </c>
      <c r="M32" s="77"/>
      <c r="N32" s="77"/>
      <c r="O32" s="61"/>
      <c r="P32" s="103"/>
      <c r="Q32" s="3"/>
    </row>
    <row r="33" spans="1:17">
      <c r="A33" s="60"/>
      <c r="B33" s="61"/>
      <c r="C33" s="61"/>
      <c r="D33" s="61"/>
      <c r="E33" s="61"/>
      <c r="F33" s="61"/>
      <c r="G33" s="61"/>
      <c r="H33" s="61"/>
      <c r="I33" s="61"/>
      <c r="J33" s="103"/>
      <c r="K33" s="103"/>
      <c r="L33" s="61"/>
      <c r="M33" s="61"/>
      <c r="N33" s="61"/>
      <c r="O33" s="61"/>
      <c r="P33" s="103"/>
      <c r="Q33" s="3"/>
    </row>
    <row r="34" spans="1:17">
      <c r="A34" s="60"/>
      <c r="B34" s="61"/>
      <c r="C34" s="61"/>
      <c r="D34" s="61"/>
      <c r="E34" s="61"/>
      <c r="F34" s="61"/>
      <c r="G34" s="61"/>
      <c r="H34" s="61"/>
      <c r="I34" s="61"/>
      <c r="J34" s="103"/>
      <c r="K34" s="103"/>
      <c r="L34" s="61"/>
      <c r="M34" s="61"/>
      <c r="N34" s="61"/>
      <c r="O34" s="61"/>
      <c r="P34" s="103"/>
      <c r="Q34" s="3"/>
    </row>
  </sheetData>
  <sortState ref="B11:O26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1 N11:N28">
      <formula1>0</formula1>
      <formula2>0</formula2>
    </dataValidation>
    <dataValidation type="decimal" operator="greaterThanOrEqual" allowBlank="1" showErrorMessage="1" errorTitle="Valore" error="Inserire un numero maggiore o uguale a 0 (zero)!" sqref="H31:M31 H12:H26 K17:K25 H27:M28 I22:I25 L20:M25 J15:J25 L16:M18 L19 L14:L15 M14 L11:M13 I12:I20 H11:K11 J12:J13 J14:K14">
      <formula1>0</formula1>
      <formula2>0</formula2>
    </dataValidation>
    <dataValidation type="textLength" operator="greaterThan" allowBlank="1" showErrorMessage="1" sqref="D31:E31 D25:D26 F27:F28 F21:F25 D16:E19">
      <formula1>1</formula1>
      <formula2>0</formula2>
    </dataValidation>
    <dataValidation type="textLength" operator="greaterThan" sqref="F31 G21:G24 G27:G28 G17 F16:F19">
      <formula1>1</formula1>
      <formula2>0</formula2>
    </dataValidation>
    <dataValidation type="date" operator="greaterThanOrEqual" showErrorMessage="1" errorTitle="Data" error="Inserire una data superiore al 1/11/2000" sqref="B31 B25:B26 B16:B17">
      <formula1>36831</formula1>
      <formula2>0</formula2>
    </dataValidation>
    <dataValidation type="textLength" operator="greaterThan" allowBlank="1" sqref="C31 C25:C26 C16:C1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50" zoomScaleSheetLayoutView="50" workbookViewId="0">
      <pane ySplit="5" topLeftCell="A6" activePane="bottomLeft" state="frozen"/>
      <selection pane="bottomLeft" activeCell="R17" sqref="R1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23" t="s">
        <v>44</v>
      </c>
      <c r="E1" s="123"/>
      <c r="F1" s="51">
        <v>41699</v>
      </c>
      <c r="G1" s="50" t="s">
        <v>73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448980</v>
      </c>
      <c r="Q1" s="3" t="s">
        <v>28</v>
      </c>
      <c r="R1" s="168">
        <f>SUM(R12:R20,R22:R24)</f>
        <v>160.17000000000002</v>
      </c>
    </row>
    <row r="2" spans="1:18" s="8" customFormat="1" ht="57.75" customHeight="1">
      <c r="A2" s="4"/>
      <c r="B2" s="122" t="s">
        <v>2</v>
      </c>
      <c r="C2" s="122"/>
      <c r="D2" s="123" t="s">
        <v>45</v>
      </c>
      <c r="E2" s="123"/>
      <c r="F2" s="9"/>
      <c r="G2" s="9"/>
      <c r="N2" s="10" t="s">
        <v>3</v>
      </c>
      <c r="O2" s="11"/>
      <c r="P2" s="12"/>
      <c r="Q2" s="3" t="s">
        <v>27</v>
      </c>
      <c r="R2" s="168"/>
    </row>
    <row r="3" spans="1:18" s="8" customFormat="1" ht="35.25" customHeight="1">
      <c r="A3" s="4"/>
      <c r="B3" s="122" t="s">
        <v>26</v>
      </c>
      <c r="C3" s="122"/>
      <c r="D3" s="123" t="s">
        <v>28</v>
      </c>
      <c r="E3" s="123"/>
      <c r="N3" s="10" t="s">
        <v>4</v>
      </c>
      <c r="O3" s="11"/>
      <c r="P3" s="62">
        <f>+O7</f>
        <v>546107</v>
      </c>
      <c r="Q3" s="13"/>
      <c r="R3" s="168">
        <f>SUM(R11:R12,R14:R15,R17:R21)</f>
        <v>195.01999999999998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8"/>
    </row>
    <row r="5" spans="1:18" s="8" customFormat="1" ht="43.5" customHeight="1" thickTop="1" thickBot="1">
      <c r="A5" s="4"/>
      <c r="B5" s="19" t="s">
        <v>6</v>
      </c>
      <c r="C5" s="20"/>
      <c r="D5" s="59">
        <v>14</v>
      </c>
      <c r="E5" s="14"/>
      <c r="F5" s="10" t="s">
        <v>7</v>
      </c>
      <c r="G5" s="78">
        <v>1.1100000000000001</v>
      </c>
      <c r="N5" s="121" t="s">
        <v>8</v>
      </c>
      <c r="O5" s="121"/>
      <c r="P5" s="58">
        <f>P1-P2-P3-P4</f>
        <v>-97127</v>
      </c>
      <c r="Q5" s="13"/>
      <c r="R5" s="169">
        <f>R1-R3</f>
        <v>-34.849999999999966</v>
      </c>
    </row>
    <row r="6" spans="1:18" s="8" customFormat="1" ht="43.5" customHeight="1" thickTop="1" thickBot="1">
      <c r="A6" s="4"/>
      <c r="B6" s="56" t="s">
        <v>64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53" t="s">
        <v>11</v>
      </c>
      <c r="E7" s="154"/>
      <c r="F7" s="154"/>
      <c r="G7" s="98">
        <f>SUM(G11:G25)</f>
        <v>0</v>
      </c>
      <c r="H7" s="96">
        <f>SUM(H11:H25)</f>
        <v>0</v>
      </c>
      <c r="I7" s="80">
        <f>SUM(I11:I25)</f>
        <v>0</v>
      </c>
      <c r="J7" s="80">
        <f>SUM(J11:J25)</f>
        <v>100000</v>
      </c>
      <c r="K7" s="80">
        <f>SUM(K11:K25)</f>
        <v>0</v>
      </c>
      <c r="L7" s="80">
        <f>SUM(L11:L25)</f>
        <v>0</v>
      </c>
      <c r="M7" s="81">
        <f>SUM(M11:M25)</f>
        <v>348980</v>
      </c>
      <c r="N7" s="79">
        <f>SUM(N11:N25)</f>
        <v>448980</v>
      </c>
      <c r="O7" s="82">
        <f>SUM(O11:O25)</f>
        <v>546107</v>
      </c>
      <c r="P7" s="13">
        <f>+N7-SUM(H7:M7)</f>
        <v>0</v>
      </c>
    </row>
    <row r="8" spans="1:18" ht="36" customHeight="1" thickTop="1" thickBot="1">
      <c r="A8" s="139"/>
      <c r="B8" s="141" t="s">
        <v>12</v>
      </c>
      <c r="C8" s="141" t="s">
        <v>13</v>
      </c>
      <c r="D8" s="155" t="s">
        <v>25</v>
      </c>
      <c r="E8" s="141" t="s">
        <v>33</v>
      </c>
      <c r="F8" s="157" t="s">
        <v>32</v>
      </c>
      <c r="G8" s="158" t="s">
        <v>15</v>
      </c>
      <c r="H8" s="160" t="s">
        <v>16</v>
      </c>
      <c r="I8" s="125" t="s">
        <v>37</v>
      </c>
      <c r="J8" s="124" t="s">
        <v>39</v>
      </c>
      <c r="K8" s="124" t="s">
        <v>38</v>
      </c>
      <c r="L8" s="161" t="s">
        <v>22</v>
      </c>
      <c r="M8" s="162"/>
      <c r="N8" s="137" t="s">
        <v>17</v>
      </c>
      <c r="O8" s="149" t="s">
        <v>18</v>
      </c>
      <c r="P8" s="135" t="s">
        <v>19</v>
      </c>
      <c r="Q8" s="2"/>
      <c r="R8" s="163" t="s">
        <v>40</v>
      </c>
    </row>
    <row r="9" spans="1:18" ht="36" customHeight="1" thickTop="1" thickBot="1">
      <c r="A9" s="139"/>
      <c r="B9" s="141" t="s">
        <v>12</v>
      </c>
      <c r="C9" s="141"/>
      <c r="D9" s="156"/>
      <c r="E9" s="141"/>
      <c r="F9" s="157"/>
      <c r="G9" s="159"/>
      <c r="H9" s="160" t="s">
        <v>37</v>
      </c>
      <c r="I9" s="125" t="s">
        <v>37</v>
      </c>
      <c r="J9" s="125"/>
      <c r="K9" s="125" t="s">
        <v>36</v>
      </c>
      <c r="L9" s="130" t="s">
        <v>23</v>
      </c>
      <c r="M9" s="167" t="s">
        <v>24</v>
      </c>
      <c r="N9" s="137"/>
      <c r="O9" s="149"/>
      <c r="P9" s="135"/>
      <c r="Q9" s="2"/>
      <c r="R9" s="164"/>
    </row>
    <row r="10" spans="1:18" ht="37.5" customHeight="1" thickTop="1" thickBot="1">
      <c r="A10" s="139"/>
      <c r="B10" s="141"/>
      <c r="C10" s="141"/>
      <c r="D10" s="156"/>
      <c r="E10" s="141"/>
      <c r="F10" s="157"/>
      <c r="G10" s="95" t="s">
        <v>20</v>
      </c>
      <c r="H10" s="160"/>
      <c r="I10" s="125"/>
      <c r="J10" s="125"/>
      <c r="K10" s="125"/>
      <c r="L10" s="166"/>
      <c r="M10" s="134"/>
      <c r="N10" s="137"/>
      <c r="O10" s="149"/>
      <c r="P10" s="135"/>
      <c r="Q10" s="2"/>
      <c r="R10" s="165"/>
    </row>
    <row r="11" spans="1:18" ht="30" customHeight="1" thickTop="1">
      <c r="A11" s="27">
        <v>1</v>
      </c>
      <c r="B11" s="47">
        <v>41693</v>
      </c>
      <c r="C11" s="29" t="s">
        <v>53</v>
      </c>
      <c r="D11" s="105" t="s">
        <v>68</v>
      </c>
      <c r="E11" s="30"/>
      <c r="F11" s="31"/>
      <c r="G11" s="94"/>
      <c r="H11" s="33">
        <f t="shared" ref="H11:H25" si="0">IF($D$3="si",($G$5/$G$6*G11),IF($D$3="no",G11*$G$4,0))</f>
        <v>0</v>
      </c>
      <c r="I11" s="34"/>
      <c r="J11" s="35"/>
      <c r="K11" s="34"/>
      <c r="L11" s="34"/>
      <c r="M11" s="34"/>
      <c r="N11" s="39">
        <f t="shared" ref="N11:N14" si="1">SUM(H11:M11)</f>
        <v>0</v>
      </c>
      <c r="O11" s="43">
        <v>100000</v>
      </c>
      <c r="P11" s="41"/>
      <c r="Q11" s="2"/>
      <c r="R11" s="73">
        <v>35.54</v>
      </c>
    </row>
    <row r="12" spans="1:18" ht="30" customHeight="1">
      <c r="A12" s="42">
        <v>2</v>
      </c>
      <c r="B12" s="47">
        <v>41693</v>
      </c>
      <c r="C12" s="29" t="s">
        <v>53</v>
      </c>
      <c r="D12" s="30" t="s">
        <v>46</v>
      </c>
      <c r="E12" s="30"/>
      <c r="F12" s="31"/>
      <c r="G12" s="32"/>
      <c r="H12" s="33">
        <f t="shared" si="0"/>
        <v>0</v>
      </c>
      <c r="I12" s="34"/>
      <c r="J12" s="35"/>
      <c r="K12" s="34"/>
      <c r="L12" s="34"/>
      <c r="M12" s="34">
        <v>53000</v>
      </c>
      <c r="N12" s="39">
        <f t="shared" si="1"/>
        <v>53000</v>
      </c>
      <c r="O12" s="43">
        <v>53000</v>
      </c>
      <c r="P12" s="41"/>
      <c r="Q12" s="2"/>
      <c r="R12" s="73">
        <v>18.850000000000001</v>
      </c>
    </row>
    <row r="13" spans="1:18" ht="30" customHeight="1">
      <c r="A13" s="42">
        <v>3</v>
      </c>
      <c r="B13" s="47">
        <v>41693</v>
      </c>
      <c r="C13" s="29" t="s">
        <v>53</v>
      </c>
      <c r="D13" s="30" t="s">
        <v>52</v>
      </c>
      <c r="E13" s="30"/>
      <c r="F13" s="31"/>
      <c r="G13" s="32"/>
      <c r="H13" s="33">
        <f t="shared" si="0"/>
        <v>0</v>
      </c>
      <c r="I13" s="34"/>
      <c r="J13" s="35">
        <v>25000</v>
      </c>
      <c r="K13" s="34"/>
      <c r="L13" s="34"/>
      <c r="M13" s="34"/>
      <c r="N13" s="39">
        <f t="shared" si="1"/>
        <v>25000</v>
      </c>
      <c r="O13" s="43"/>
      <c r="P13" s="41" t="str">
        <f t="shared" ref="P13" si="2">IF(F13="Milano","X","")</f>
        <v/>
      </c>
      <c r="Q13" s="2"/>
      <c r="R13" s="74">
        <v>8.89</v>
      </c>
    </row>
    <row r="14" spans="1:18" ht="30" customHeight="1">
      <c r="A14" s="42">
        <v>4</v>
      </c>
      <c r="B14" s="47">
        <v>41694</v>
      </c>
      <c r="C14" s="29" t="s">
        <v>53</v>
      </c>
      <c r="D14" s="30" t="s">
        <v>46</v>
      </c>
      <c r="E14" s="30"/>
      <c r="F14" s="31"/>
      <c r="G14" s="32"/>
      <c r="H14" s="33">
        <f t="shared" si="0"/>
        <v>0</v>
      </c>
      <c r="I14" s="34"/>
      <c r="J14" s="35"/>
      <c r="K14" s="34"/>
      <c r="L14" s="34"/>
      <c r="M14" s="34">
        <v>73895</v>
      </c>
      <c r="N14" s="39">
        <f t="shared" si="1"/>
        <v>73895</v>
      </c>
      <c r="O14" s="43">
        <v>73895</v>
      </c>
      <c r="P14" s="41"/>
      <c r="Q14" s="2"/>
      <c r="R14" s="75">
        <v>26.38</v>
      </c>
    </row>
    <row r="15" spans="1:18" ht="30" customHeight="1">
      <c r="A15" s="42">
        <v>5</v>
      </c>
      <c r="B15" s="47">
        <v>41694</v>
      </c>
      <c r="C15" s="29" t="s">
        <v>53</v>
      </c>
      <c r="D15" s="30" t="s">
        <v>46</v>
      </c>
      <c r="E15" s="30"/>
      <c r="F15" s="31"/>
      <c r="G15" s="32"/>
      <c r="H15" s="33">
        <f t="shared" si="0"/>
        <v>0</v>
      </c>
      <c r="I15" s="34"/>
      <c r="J15" s="35"/>
      <c r="K15" s="34"/>
      <c r="L15" s="34"/>
      <c r="M15" s="34">
        <v>22800</v>
      </c>
      <c r="N15" s="39">
        <f t="shared" ref="N15:N20" si="3">SUM(H15:M15)</f>
        <v>22800</v>
      </c>
      <c r="O15" s="43">
        <v>22800</v>
      </c>
      <c r="P15" s="41" t="str">
        <f t="shared" ref="P15:P25" si="4">IF(F15="Milano","X","")</f>
        <v/>
      </c>
      <c r="Q15" s="2"/>
      <c r="R15" s="75">
        <v>8.14</v>
      </c>
    </row>
    <row r="16" spans="1:18" ht="30" customHeight="1">
      <c r="A16" s="42">
        <v>6</v>
      </c>
      <c r="B16" s="28">
        <v>41695</v>
      </c>
      <c r="C16" s="29" t="s">
        <v>53</v>
      </c>
      <c r="D16" s="30" t="s">
        <v>46</v>
      </c>
      <c r="E16" s="30"/>
      <c r="F16" s="69"/>
      <c r="G16" s="32"/>
      <c r="H16" s="33">
        <f t="shared" si="0"/>
        <v>0</v>
      </c>
      <c r="I16" s="34"/>
      <c r="J16" s="35"/>
      <c r="K16" s="34"/>
      <c r="L16" s="34"/>
      <c r="M16" s="34">
        <v>23600</v>
      </c>
      <c r="N16" s="39">
        <f t="shared" si="3"/>
        <v>23600</v>
      </c>
      <c r="O16" s="43"/>
      <c r="P16" s="41" t="str">
        <f t="shared" si="4"/>
        <v/>
      </c>
      <c r="Q16" s="2"/>
      <c r="R16" s="75">
        <v>8.41</v>
      </c>
    </row>
    <row r="17" spans="1:18" ht="30" customHeight="1">
      <c r="A17" s="42">
        <v>7</v>
      </c>
      <c r="B17" s="47">
        <v>41696</v>
      </c>
      <c r="C17" s="29" t="s">
        <v>53</v>
      </c>
      <c r="D17" s="30" t="s">
        <v>47</v>
      </c>
      <c r="E17" s="30"/>
      <c r="F17" s="31"/>
      <c r="G17" s="32"/>
      <c r="H17" s="33">
        <f t="shared" si="0"/>
        <v>0</v>
      </c>
      <c r="I17" s="34"/>
      <c r="J17" s="35"/>
      <c r="K17" s="34"/>
      <c r="L17" s="34"/>
      <c r="M17" s="34">
        <v>97714</v>
      </c>
      <c r="N17" s="39">
        <f t="shared" si="3"/>
        <v>97714</v>
      </c>
      <c r="O17" s="43">
        <v>97714</v>
      </c>
      <c r="P17" s="41" t="str">
        <f t="shared" si="4"/>
        <v/>
      </c>
      <c r="Q17" s="2"/>
      <c r="R17" s="75">
        <v>34.979999999999997</v>
      </c>
    </row>
    <row r="18" spans="1:18" ht="30" customHeight="1">
      <c r="A18" s="42">
        <v>8</v>
      </c>
      <c r="B18" s="47">
        <v>41696</v>
      </c>
      <c r="C18" s="29" t="s">
        <v>53</v>
      </c>
      <c r="D18" s="30" t="s">
        <v>46</v>
      </c>
      <c r="E18" s="30"/>
      <c r="F18" s="31"/>
      <c r="G18" s="32"/>
      <c r="H18" s="33">
        <f t="shared" si="0"/>
        <v>0</v>
      </c>
      <c r="I18" s="34"/>
      <c r="J18" s="35"/>
      <c r="K18" s="34"/>
      <c r="L18" s="34"/>
      <c r="M18" s="34">
        <v>41671</v>
      </c>
      <c r="N18" s="39">
        <f t="shared" si="3"/>
        <v>41671</v>
      </c>
      <c r="O18" s="43">
        <v>41671</v>
      </c>
      <c r="P18" s="41"/>
      <c r="Q18" s="2"/>
      <c r="R18" s="75">
        <v>14.92</v>
      </c>
    </row>
    <row r="19" spans="1:18" ht="30" customHeight="1">
      <c r="A19" s="42">
        <v>9</v>
      </c>
      <c r="B19" s="47">
        <v>41696</v>
      </c>
      <c r="C19" s="29" t="s">
        <v>53</v>
      </c>
      <c r="D19" s="30" t="s">
        <v>46</v>
      </c>
      <c r="E19" s="30"/>
      <c r="F19" s="31"/>
      <c r="G19" s="32"/>
      <c r="H19" s="33">
        <f t="shared" si="0"/>
        <v>0</v>
      </c>
      <c r="I19" s="34"/>
      <c r="J19" s="35"/>
      <c r="K19" s="34"/>
      <c r="L19" s="34"/>
      <c r="M19" s="34">
        <v>26500</v>
      </c>
      <c r="N19" s="39">
        <f t="shared" si="3"/>
        <v>26500</v>
      </c>
      <c r="O19" s="43">
        <v>26500</v>
      </c>
      <c r="P19" s="41"/>
      <c r="Q19" s="2"/>
      <c r="R19" s="75">
        <v>9.49</v>
      </c>
    </row>
    <row r="20" spans="1:18" ht="30" customHeight="1">
      <c r="A20" s="42">
        <v>10</v>
      </c>
      <c r="B20" s="28">
        <v>41696</v>
      </c>
      <c r="C20" s="44" t="s">
        <v>53</v>
      </c>
      <c r="D20" s="30" t="s">
        <v>46</v>
      </c>
      <c r="E20" s="30"/>
      <c r="F20" s="120"/>
      <c r="G20" s="32"/>
      <c r="H20" s="33">
        <f t="shared" si="0"/>
        <v>0</v>
      </c>
      <c r="I20" s="34"/>
      <c r="J20" s="36"/>
      <c r="K20" s="34"/>
      <c r="L20" s="34"/>
      <c r="M20" s="34">
        <v>7800</v>
      </c>
      <c r="N20" s="39">
        <f t="shared" si="3"/>
        <v>7800</v>
      </c>
      <c r="O20" s="43">
        <v>7800</v>
      </c>
      <c r="P20" s="41" t="str">
        <f t="shared" ref="P20:P25" si="5">IF(F20="Milano","X","")</f>
        <v/>
      </c>
      <c r="Q20" s="2"/>
      <c r="R20" s="75">
        <v>2.79</v>
      </c>
    </row>
    <row r="21" spans="1:18" ht="30" customHeight="1">
      <c r="A21" s="42">
        <v>11</v>
      </c>
      <c r="B21" s="28">
        <v>41696</v>
      </c>
      <c r="D21" s="44" t="s">
        <v>71</v>
      </c>
      <c r="E21" s="30"/>
      <c r="F21" s="44"/>
      <c r="G21" s="32"/>
      <c r="H21" s="33">
        <f t="shared" si="0"/>
        <v>0</v>
      </c>
      <c r="I21" s="35"/>
      <c r="J21" s="35"/>
      <c r="K21" s="34"/>
      <c r="L21" s="34"/>
      <c r="M21" s="34"/>
      <c r="N21" s="39">
        <v>0</v>
      </c>
      <c r="O21" s="43">
        <v>122727</v>
      </c>
      <c r="P21" s="41"/>
      <c r="Q21" s="2"/>
      <c r="R21" s="75">
        <v>43.93</v>
      </c>
    </row>
    <row r="22" spans="1:18" ht="30" customHeight="1">
      <c r="A22" s="42">
        <v>12</v>
      </c>
      <c r="B22" s="28">
        <v>41697</v>
      </c>
      <c r="C22" s="44" t="s">
        <v>53</v>
      </c>
      <c r="D22" s="30" t="s">
        <v>77</v>
      </c>
      <c r="E22" s="30"/>
      <c r="F22" s="44"/>
      <c r="G22" s="32"/>
      <c r="H22" s="33">
        <f t="shared" si="0"/>
        <v>0</v>
      </c>
      <c r="I22" s="48"/>
      <c r="J22" s="36">
        <v>48000</v>
      </c>
      <c r="K22" s="34"/>
      <c r="L22" s="34"/>
      <c r="M22" s="34"/>
      <c r="N22" s="39">
        <f>SUM(H22:M22)</f>
        <v>48000</v>
      </c>
      <c r="O22" s="43"/>
      <c r="P22" s="41" t="str">
        <f t="shared" ref="P22:P25" si="6">IF(F22="Milano","X","")</f>
        <v/>
      </c>
      <c r="Q22" s="2"/>
      <c r="R22" s="75">
        <v>17.03</v>
      </c>
    </row>
    <row r="23" spans="1:18" ht="30" customHeight="1">
      <c r="A23" s="42">
        <v>13</v>
      </c>
      <c r="B23" s="47">
        <v>41723</v>
      </c>
      <c r="C23" s="44" t="s">
        <v>53</v>
      </c>
      <c r="D23" s="30" t="s">
        <v>70</v>
      </c>
      <c r="E23" s="30"/>
      <c r="F23" s="44"/>
      <c r="G23" s="32"/>
      <c r="H23" s="33">
        <f t="shared" si="0"/>
        <v>0</v>
      </c>
      <c r="I23" s="48"/>
      <c r="J23" s="36"/>
      <c r="K23" s="34"/>
      <c r="L23" s="34"/>
      <c r="M23" s="34">
        <v>2000</v>
      </c>
      <c r="N23" s="39">
        <f>SUM(H23:M23)</f>
        <v>2000</v>
      </c>
      <c r="O23" s="43"/>
      <c r="P23" s="41" t="str">
        <f t="shared" si="6"/>
        <v/>
      </c>
      <c r="Q23" s="2"/>
      <c r="R23" s="75">
        <v>0.71</v>
      </c>
    </row>
    <row r="24" spans="1:18" ht="30" customHeight="1">
      <c r="A24" s="42">
        <v>14</v>
      </c>
      <c r="B24" s="47">
        <v>41697</v>
      </c>
      <c r="C24" s="44" t="s">
        <v>53</v>
      </c>
      <c r="D24" s="30" t="s">
        <v>52</v>
      </c>
      <c r="E24" s="30"/>
      <c r="F24" s="44"/>
      <c r="G24" s="32"/>
      <c r="H24" s="33">
        <f t="shared" si="0"/>
        <v>0</v>
      </c>
      <c r="I24" s="48"/>
      <c r="J24" s="38">
        <v>27000</v>
      </c>
      <c r="K24" s="34"/>
      <c r="L24" s="34"/>
      <c r="M24" s="34"/>
      <c r="N24" s="39">
        <f>SUM(H24:M24)</f>
        <v>27000</v>
      </c>
      <c r="O24" s="43"/>
      <c r="P24" s="41" t="str">
        <f t="shared" si="6"/>
        <v/>
      </c>
      <c r="Q24" s="2"/>
      <c r="R24" s="75">
        <v>9.58</v>
      </c>
    </row>
    <row r="25" spans="1:18" ht="30" customHeight="1">
      <c r="A25" s="42">
        <v>15</v>
      </c>
      <c r="B25" s="47"/>
      <c r="C25" s="44"/>
      <c r="D25" s="30"/>
      <c r="E25" s="30"/>
      <c r="F25" s="44"/>
      <c r="G25" s="32"/>
      <c r="H25" s="33">
        <f t="shared" si="0"/>
        <v>0</v>
      </c>
      <c r="I25" s="48"/>
      <c r="J25" s="36"/>
      <c r="K25" s="34"/>
      <c r="L25" s="34"/>
      <c r="M25" s="34"/>
      <c r="N25" s="39">
        <f t="shared" ref="N25" si="7">SUM(H25:M25)</f>
        <v>0</v>
      </c>
      <c r="O25" s="43"/>
      <c r="P25" s="41"/>
      <c r="Q25" s="2"/>
      <c r="R25" s="75"/>
    </row>
    <row r="26" spans="1:18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8">
      <c r="A27" s="83"/>
      <c r="B27" s="84"/>
      <c r="C27" s="85"/>
      <c r="D27" s="86"/>
      <c r="E27" s="86"/>
      <c r="F27" s="87"/>
      <c r="G27" s="88"/>
      <c r="H27" s="89"/>
      <c r="I27" s="90"/>
      <c r="J27" s="90"/>
      <c r="K27" s="90"/>
      <c r="L27" s="90"/>
      <c r="M27" s="90"/>
      <c r="N27" s="91"/>
      <c r="O27" s="92"/>
      <c r="P27" s="93"/>
    </row>
    <row r="28" spans="1:18">
      <c r="A28" s="60"/>
      <c r="B28" s="77" t="s">
        <v>41</v>
      </c>
      <c r="C28" s="77"/>
      <c r="D28" s="77"/>
      <c r="E28" s="61"/>
      <c r="F28" s="61"/>
      <c r="G28" s="77" t="s">
        <v>43</v>
      </c>
      <c r="H28" s="77"/>
      <c r="I28" s="77"/>
      <c r="J28" s="61"/>
      <c r="K28" s="61"/>
      <c r="L28" s="77" t="s">
        <v>42</v>
      </c>
      <c r="M28" s="77"/>
      <c r="N28" s="77"/>
      <c r="O28" s="61"/>
      <c r="P28" s="93"/>
    </row>
    <row r="29" spans="1:18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93"/>
    </row>
    <row r="30" spans="1:18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</sheetData>
  <sortState ref="B11:O24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7:M27 H12:H25 J11:M25 I16:I25 H11:I11">
      <formula1>0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textLength" operator="greaterThan" allowBlank="1" showErrorMessage="1" sqref="D27:E27 E20:E25">
      <formula1>1</formula1>
      <formula2>0</formula2>
    </dataValidation>
    <dataValidation type="textLength" operator="greaterThan" sqref="F27">
      <formula1>1</formula1>
      <formula2>0</formula2>
    </dataValidation>
    <dataValidation type="date" operator="greaterThanOrEqual" showErrorMessage="1" errorTitle="Data" error="Inserire una data superiore al 1/11/2000" sqref="B27 B17:B19 B23:B25 B11:B15">
      <formula1>36831</formula1>
      <formula2>0</formula2>
    </dataValidation>
    <dataValidation type="textLength" operator="greaterThan" allowBlank="1" sqref="C27 D21 C20 C22:C2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R15" sqref="R1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23" t="s">
        <v>44</v>
      </c>
      <c r="E1" s="123"/>
      <c r="F1" s="51">
        <v>41699</v>
      </c>
      <c r="G1" s="50" t="s">
        <v>74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152.35</v>
      </c>
      <c r="Q1" s="3" t="s">
        <v>28</v>
      </c>
      <c r="R1" s="168">
        <f>SUM(R11:R15,R17)</f>
        <v>111.08000000000001</v>
      </c>
    </row>
    <row r="2" spans="1:18" s="8" customFormat="1" ht="57.75" customHeight="1">
      <c r="A2" s="4"/>
      <c r="B2" s="122" t="s">
        <v>2</v>
      </c>
      <c r="C2" s="122"/>
      <c r="D2" s="123" t="s">
        <v>45</v>
      </c>
      <c r="E2" s="123"/>
      <c r="F2" s="9"/>
      <c r="G2" s="9"/>
      <c r="N2" s="10" t="s">
        <v>3</v>
      </c>
      <c r="O2" s="11"/>
      <c r="P2" s="12"/>
      <c r="Q2" s="3" t="s">
        <v>27</v>
      </c>
      <c r="R2" s="168"/>
    </row>
    <row r="3" spans="1:18" s="8" customFormat="1" ht="35.25" customHeight="1">
      <c r="A3" s="4"/>
      <c r="B3" s="122" t="s">
        <v>26</v>
      </c>
      <c r="C3" s="122"/>
      <c r="D3" s="123" t="s">
        <v>28</v>
      </c>
      <c r="E3" s="123"/>
      <c r="N3" s="10" t="s">
        <v>4</v>
      </c>
      <c r="O3" s="11"/>
      <c r="P3" s="62">
        <f>+O7</f>
        <v>172.35000000000002</v>
      </c>
      <c r="Q3" s="13"/>
      <c r="R3" s="168">
        <f>SUM(R11,R13:R15,R16:R17)</f>
        <v>125.74000000000001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8"/>
    </row>
    <row r="5" spans="1:18" s="8" customFormat="1" ht="43.5" customHeight="1" thickTop="1" thickBot="1">
      <c r="A5" s="4"/>
      <c r="B5" s="19" t="s">
        <v>6</v>
      </c>
      <c r="C5" s="20"/>
      <c r="D5" s="59">
        <v>6</v>
      </c>
      <c r="E5" s="14"/>
      <c r="F5" s="10" t="s">
        <v>7</v>
      </c>
      <c r="G5" s="78">
        <v>1.1100000000000001</v>
      </c>
      <c r="N5" s="121" t="s">
        <v>8</v>
      </c>
      <c r="O5" s="121"/>
      <c r="P5" s="58">
        <f>P1-P2-P3-P4</f>
        <v>-20.000000000000028</v>
      </c>
      <c r="Q5" s="13"/>
      <c r="R5" s="169">
        <f>R1-R3</f>
        <v>-14.659999999999997</v>
      </c>
    </row>
    <row r="6" spans="1:18" s="8" customFormat="1" ht="43.5" customHeight="1" thickTop="1" thickBot="1">
      <c r="A6" s="4"/>
      <c r="B6" s="56" t="s">
        <v>65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53" t="s">
        <v>11</v>
      </c>
      <c r="E7" s="154"/>
      <c r="F7" s="154"/>
      <c r="G7" s="98">
        <f>SUM(G11:G20)</f>
        <v>0</v>
      </c>
      <c r="H7" s="96">
        <f>SUM(H11:H20)</f>
        <v>0</v>
      </c>
      <c r="I7" s="80">
        <f>SUM(I11:I20)</f>
        <v>0</v>
      </c>
      <c r="J7" s="80">
        <f>SUM(J11:J20)</f>
        <v>30</v>
      </c>
      <c r="K7" s="80">
        <f>SUM(K11:K20)</f>
        <v>9.3699999999999992</v>
      </c>
      <c r="L7" s="80">
        <f>SUM(L11:L20)</f>
        <v>0</v>
      </c>
      <c r="M7" s="81">
        <f>SUM(M11:M20)</f>
        <v>112.98</v>
      </c>
      <c r="N7" s="79">
        <f>SUM(N11:N20)</f>
        <v>152.35000000000002</v>
      </c>
      <c r="O7" s="82">
        <f>SUM(O11:O20)</f>
        <v>172.35000000000002</v>
      </c>
      <c r="P7" s="13">
        <f>+N7-SUM(H7:M7)</f>
        <v>0</v>
      </c>
    </row>
    <row r="8" spans="1:18" ht="36" customHeight="1" thickTop="1" thickBot="1">
      <c r="A8" s="139"/>
      <c r="B8" s="141" t="s">
        <v>12</v>
      </c>
      <c r="C8" s="141" t="s">
        <v>13</v>
      </c>
      <c r="D8" s="155" t="s">
        <v>25</v>
      </c>
      <c r="E8" s="141" t="s">
        <v>33</v>
      </c>
      <c r="F8" s="157" t="s">
        <v>32</v>
      </c>
      <c r="G8" s="158" t="s">
        <v>15</v>
      </c>
      <c r="H8" s="160" t="s">
        <v>16</v>
      </c>
      <c r="I8" s="125" t="s">
        <v>37</v>
      </c>
      <c r="J8" s="124" t="s">
        <v>39</v>
      </c>
      <c r="K8" s="124" t="s">
        <v>38</v>
      </c>
      <c r="L8" s="161" t="s">
        <v>22</v>
      </c>
      <c r="M8" s="162"/>
      <c r="N8" s="137" t="s">
        <v>17</v>
      </c>
      <c r="O8" s="149" t="s">
        <v>18</v>
      </c>
      <c r="P8" s="135" t="s">
        <v>19</v>
      </c>
      <c r="Q8" s="2"/>
      <c r="R8" s="163" t="s">
        <v>40</v>
      </c>
    </row>
    <row r="9" spans="1:18" ht="36" customHeight="1" thickTop="1" thickBot="1">
      <c r="A9" s="139"/>
      <c r="B9" s="141" t="s">
        <v>12</v>
      </c>
      <c r="C9" s="141"/>
      <c r="D9" s="156"/>
      <c r="E9" s="141"/>
      <c r="F9" s="157"/>
      <c r="G9" s="159"/>
      <c r="H9" s="160" t="s">
        <v>37</v>
      </c>
      <c r="I9" s="125" t="s">
        <v>37</v>
      </c>
      <c r="J9" s="125"/>
      <c r="K9" s="125" t="s">
        <v>36</v>
      </c>
      <c r="L9" s="130" t="s">
        <v>23</v>
      </c>
      <c r="M9" s="167" t="s">
        <v>24</v>
      </c>
      <c r="N9" s="137"/>
      <c r="O9" s="149"/>
      <c r="P9" s="135"/>
      <c r="Q9" s="2"/>
      <c r="R9" s="164"/>
    </row>
    <row r="10" spans="1:18" ht="37.5" customHeight="1" thickTop="1" thickBot="1">
      <c r="A10" s="139"/>
      <c r="B10" s="141"/>
      <c r="C10" s="141"/>
      <c r="D10" s="156"/>
      <c r="E10" s="141"/>
      <c r="F10" s="157"/>
      <c r="G10" s="95" t="s">
        <v>20</v>
      </c>
      <c r="H10" s="160"/>
      <c r="I10" s="125"/>
      <c r="J10" s="125"/>
      <c r="K10" s="125"/>
      <c r="L10" s="166"/>
      <c r="M10" s="134"/>
      <c r="N10" s="137"/>
      <c r="O10" s="149"/>
      <c r="P10" s="135"/>
      <c r="Q10" s="2"/>
      <c r="R10" s="165"/>
    </row>
    <row r="11" spans="1:18" ht="30" customHeight="1" thickTop="1">
      <c r="A11" s="27">
        <v>1</v>
      </c>
      <c r="B11" s="47">
        <v>41698</v>
      </c>
      <c r="C11" s="29" t="s">
        <v>66</v>
      </c>
      <c r="D11" s="30" t="s">
        <v>47</v>
      </c>
      <c r="E11" s="30"/>
      <c r="F11" s="31"/>
      <c r="G11" s="94"/>
      <c r="H11" s="33">
        <f t="shared" ref="H11:H20" si="0">IF($D$3="si",($G$5/$G$6*G11),IF($D$3="no",G11*$G$4,0))</f>
        <v>0</v>
      </c>
      <c r="I11" s="34"/>
      <c r="J11" s="35"/>
      <c r="K11" s="34"/>
      <c r="L11" s="34"/>
      <c r="M11" s="34">
        <v>20.48</v>
      </c>
      <c r="N11" s="39">
        <f t="shared" ref="N11:N20" si="1">SUM(H11:M11)</f>
        <v>20.48</v>
      </c>
      <c r="O11" s="40">
        <v>20.48</v>
      </c>
      <c r="P11" s="41"/>
      <c r="Q11" s="2"/>
      <c r="R11" s="73">
        <v>14.94</v>
      </c>
    </row>
    <row r="12" spans="1:18" ht="30" customHeight="1">
      <c r="A12" s="42">
        <v>2</v>
      </c>
      <c r="B12" s="47">
        <v>41696</v>
      </c>
      <c r="C12" s="29" t="s">
        <v>66</v>
      </c>
      <c r="D12" s="30" t="s">
        <v>52</v>
      </c>
      <c r="E12" s="30"/>
      <c r="F12" s="31"/>
      <c r="G12" s="32"/>
      <c r="H12" s="33">
        <f t="shared" si="0"/>
        <v>0</v>
      </c>
      <c r="I12" s="34"/>
      <c r="J12" s="35">
        <v>30</v>
      </c>
      <c r="K12" s="34"/>
      <c r="L12" s="34"/>
      <c r="M12" s="34"/>
      <c r="N12" s="39">
        <f t="shared" si="1"/>
        <v>30</v>
      </c>
      <c r="O12" s="43"/>
      <c r="P12" s="41"/>
      <c r="Q12" s="2"/>
      <c r="R12" s="73">
        <v>21.83</v>
      </c>
    </row>
    <row r="13" spans="1:18" ht="30" customHeight="1">
      <c r="A13" s="42">
        <v>3</v>
      </c>
      <c r="B13" s="47">
        <v>41698</v>
      </c>
      <c r="C13" s="29" t="s">
        <v>66</v>
      </c>
      <c r="D13" s="30" t="s">
        <v>46</v>
      </c>
      <c r="E13" s="30"/>
      <c r="F13" s="31"/>
      <c r="G13" s="32"/>
      <c r="H13" s="33">
        <f t="shared" ref="H13:H17" si="2">IF($D$3="si",($G$5/$G$6*G13),IF($D$3="no",G13*$G$4,0))</f>
        <v>0</v>
      </c>
      <c r="I13" s="34"/>
      <c r="J13" s="35"/>
      <c r="K13" s="34"/>
      <c r="L13" s="34"/>
      <c r="M13" s="34">
        <v>13.51</v>
      </c>
      <c r="N13" s="39">
        <f t="shared" ref="N13:N17" si="3">SUM(H13:M13)</f>
        <v>13.51</v>
      </c>
      <c r="O13" s="43">
        <v>13.51</v>
      </c>
      <c r="P13" s="41"/>
      <c r="Q13" s="2"/>
      <c r="R13" s="75">
        <v>9.84</v>
      </c>
    </row>
    <row r="14" spans="1:18" ht="30" customHeight="1">
      <c r="A14" s="42">
        <v>4</v>
      </c>
      <c r="B14" s="28">
        <v>41697</v>
      </c>
      <c r="C14" s="29" t="s">
        <v>66</v>
      </c>
      <c r="D14" s="30" t="s">
        <v>75</v>
      </c>
      <c r="E14" s="30"/>
      <c r="F14" s="31"/>
      <c r="G14" s="32"/>
      <c r="H14" s="33">
        <f t="shared" si="2"/>
        <v>0</v>
      </c>
      <c r="I14" s="34"/>
      <c r="J14" s="35"/>
      <c r="K14" s="34"/>
      <c r="L14" s="34"/>
      <c r="M14" s="34">
        <v>50.99</v>
      </c>
      <c r="N14" s="39">
        <f t="shared" si="3"/>
        <v>50.99</v>
      </c>
      <c r="O14" s="43">
        <v>50.99</v>
      </c>
      <c r="P14" s="41"/>
      <c r="Q14" s="2"/>
      <c r="R14" s="76">
        <v>37.200000000000003</v>
      </c>
    </row>
    <row r="15" spans="1:18" ht="30" customHeight="1">
      <c r="A15" s="42">
        <v>5</v>
      </c>
      <c r="B15" s="47">
        <v>41697</v>
      </c>
      <c r="C15" s="29" t="s">
        <v>66</v>
      </c>
      <c r="D15" s="30" t="s">
        <v>67</v>
      </c>
      <c r="E15" s="30"/>
      <c r="F15" s="31"/>
      <c r="G15" s="32"/>
      <c r="H15" s="33">
        <f t="shared" si="2"/>
        <v>0</v>
      </c>
      <c r="I15" s="34"/>
      <c r="J15" s="35"/>
      <c r="K15" s="34">
        <v>9.3699999999999992</v>
      </c>
      <c r="L15" s="34"/>
      <c r="M15" s="34"/>
      <c r="N15" s="39">
        <f t="shared" si="3"/>
        <v>9.3699999999999992</v>
      </c>
      <c r="O15" s="43">
        <v>9.3699999999999992</v>
      </c>
      <c r="P15" s="41" t="str">
        <f t="shared" ref="P15:P17" si="4">IF(F15="Milano","X","")</f>
        <v/>
      </c>
      <c r="Q15" s="2"/>
      <c r="R15" s="75">
        <v>6.84</v>
      </c>
    </row>
    <row r="16" spans="1:18" ht="30" customHeight="1">
      <c r="A16" s="42">
        <v>6</v>
      </c>
      <c r="B16" s="28">
        <v>41698</v>
      </c>
      <c r="C16" s="29" t="s">
        <v>66</v>
      </c>
      <c r="D16" s="30" t="s">
        <v>68</v>
      </c>
      <c r="E16" s="30"/>
      <c r="F16" s="31"/>
      <c r="G16" s="32"/>
      <c r="H16" s="33">
        <f t="shared" si="2"/>
        <v>0</v>
      </c>
      <c r="I16" s="34"/>
      <c r="J16" s="35"/>
      <c r="K16" s="34"/>
      <c r="L16" s="34"/>
      <c r="M16" s="34"/>
      <c r="N16" s="39">
        <f t="shared" si="3"/>
        <v>0</v>
      </c>
      <c r="O16" s="43">
        <v>50</v>
      </c>
      <c r="P16" s="41" t="str">
        <f t="shared" si="4"/>
        <v/>
      </c>
      <c r="Q16" s="2"/>
      <c r="R16" s="75">
        <v>36.49</v>
      </c>
    </row>
    <row r="17" spans="1:18" ht="30" customHeight="1">
      <c r="A17" s="42">
        <v>7</v>
      </c>
      <c r="B17" s="28">
        <v>41698</v>
      </c>
      <c r="C17" s="29" t="s">
        <v>66</v>
      </c>
      <c r="D17" s="30" t="s">
        <v>76</v>
      </c>
      <c r="E17" s="30"/>
      <c r="F17" s="31"/>
      <c r="G17" s="32"/>
      <c r="H17" s="33">
        <f t="shared" si="2"/>
        <v>0</v>
      </c>
      <c r="I17" s="34"/>
      <c r="J17" s="35"/>
      <c r="K17" s="34"/>
      <c r="L17" s="34"/>
      <c r="M17" s="34">
        <v>28</v>
      </c>
      <c r="N17" s="39">
        <f t="shared" si="3"/>
        <v>28</v>
      </c>
      <c r="O17" s="43">
        <v>28</v>
      </c>
      <c r="P17" s="41" t="str">
        <f t="shared" si="4"/>
        <v/>
      </c>
      <c r="Q17" s="2"/>
      <c r="R17" s="75">
        <v>20.43</v>
      </c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34"/>
      <c r="L18" s="34"/>
      <c r="M18" s="34"/>
      <c r="N18" s="39">
        <f t="shared" si="1"/>
        <v>0</v>
      </c>
      <c r="O18" s="43"/>
      <c r="P18" s="41" t="str">
        <f t="shared" ref="P13:P18" si="5">IF(F18="Milano","X","")</f>
        <v/>
      </c>
      <c r="Q18" s="2"/>
      <c r="R18" s="75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si="0"/>
        <v>0</v>
      </c>
      <c r="I19" s="34"/>
      <c r="J19" s="35"/>
      <c r="K19" s="34"/>
      <c r="L19" s="34"/>
      <c r="M19" s="34"/>
      <c r="N19" s="39">
        <f t="shared" si="1"/>
        <v>0</v>
      </c>
      <c r="O19" s="43"/>
      <c r="P19" s="41"/>
      <c r="Q19" s="2"/>
      <c r="R19" s="75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0"/>
        <v>0</v>
      </c>
      <c r="I20" s="34"/>
      <c r="J20" s="35"/>
      <c r="K20" s="34"/>
      <c r="L20" s="34"/>
      <c r="M20" s="34"/>
      <c r="N20" s="39">
        <f t="shared" si="1"/>
        <v>0</v>
      </c>
      <c r="O20" s="43"/>
      <c r="P20" s="41"/>
      <c r="Q20" s="2"/>
      <c r="R20" s="75"/>
    </row>
    <row r="21" spans="1:18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8">
      <c r="A22" s="83"/>
      <c r="B22" s="84"/>
      <c r="C22" s="85"/>
      <c r="D22" s="86"/>
      <c r="E22" s="86"/>
      <c r="F22" s="87"/>
      <c r="G22" s="88"/>
      <c r="H22" s="89"/>
      <c r="I22" s="90"/>
      <c r="J22" s="90"/>
      <c r="K22" s="90"/>
      <c r="L22" s="90"/>
      <c r="M22" s="90"/>
      <c r="N22" s="91"/>
      <c r="O22" s="92"/>
      <c r="P22" s="93"/>
    </row>
    <row r="23" spans="1:18">
      <c r="A23" s="60"/>
      <c r="B23" s="77" t="s">
        <v>41</v>
      </c>
      <c r="C23" s="77"/>
      <c r="D23" s="77"/>
      <c r="E23" s="61"/>
      <c r="F23" s="61"/>
      <c r="G23" s="77" t="s">
        <v>43</v>
      </c>
      <c r="H23" s="77"/>
      <c r="I23" s="77"/>
      <c r="J23" s="61"/>
      <c r="K23" s="61"/>
      <c r="L23" s="77" t="s">
        <v>42</v>
      </c>
      <c r="M23" s="77"/>
      <c r="N23" s="77"/>
      <c r="O23" s="61"/>
      <c r="P23" s="93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93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2:M22 I16:I20 H11:I11 H12:H20 J11:M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textLength" operator="greaterThan" sqref="F22">
      <formula1>1</formula1>
      <formula2>0</formula2>
    </dataValidation>
    <dataValidation type="date" operator="greaterThanOrEqual" showErrorMessage="1" errorTitle="Data" error="Inserire una data superiore al 1/11/2000" sqref="B22 B11:B13 B15">
      <formula1>36831</formula1>
      <formula2>0</formula2>
    </dataValidation>
    <dataValidation type="textLength" operator="greaterThan" allowBlank="1" sqref="C2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R1" sqref="R1:R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23" t="s">
        <v>44</v>
      </c>
      <c r="E1" s="123"/>
      <c r="F1" s="51">
        <v>41699</v>
      </c>
      <c r="G1" s="50" t="s">
        <v>78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425</v>
      </c>
      <c r="Q1" s="3" t="s">
        <v>28</v>
      </c>
      <c r="R1" s="170">
        <f>SUM(R11:R13)</f>
        <v>510.84000000000003</v>
      </c>
    </row>
    <row r="2" spans="1:18" s="8" customFormat="1" ht="57.75" customHeight="1">
      <c r="A2" s="4"/>
      <c r="B2" s="122" t="s">
        <v>2</v>
      </c>
      <c r="C2" s="122"/>
      <c r="D2" s="123" t="s">
        <v>45</v>
      </c>
      <c r="E2" s="123"/>
      <c r="F2" s="9"/>
      <c r="G2" s="9"/>
      <c r="N2" s="10" t="s">
        <v>3</v>
      </c>
      <c r="O2" s="11"/>
      <c r="P2" s="12"/>
      <c r="Q2" s="3" t="s">
        <v>27</v>
      </c>
      <c r="R2" s="170"/>
    </row>
    <row r="3" spans="1:18" s="8" customFormat="1" ht="35.25" customHeight="1">
      <c r="A3" s="4"/>
      <c r="B3" s="122" t="s">
        <v>26</v>
      </c>
      <c r="C3" s="122"/>
      <c r="D3" s="123" t="s">
        <v>28</v>
      </c>
      <c r="E3" s="123"/>
      <c r="N3" s="10" t="s">
        <v>4</v>
      </c>
      <c r="O3" s="11"/>
      <c r="P3" s="62">
        <f>+O7</f>
        <v>425</v>
      </c>
      <c r="Q3" s="13"/>
      <c r="R3" s="170">
        <f>SUM(R11:R12)</f>
        <v>510.84000000000003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70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21" t="s">
        <v>8</v>
      </c>
      <c r="O5" s="121"/>
      <c r="P5" s="58">
        <f>P1-P2-P3-P4</f>
        <v>0</v>
      </c>
      <c r="Q5" s="13"/>
      <c r="R5" s="170">
        <f>R1-R3</f>
        <v>0</v>
      </c>
    </row>
    <row r="6" spans="1:18" s="8" customFormat="1" ht="43.5" customHeight="1" thickTop="1" thickBot="1">
      <c r="A6" s="4"/>
      <c r="B6" s="56" t="s">
        <v>61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53" t="s">
        <v>11</v>
      </c>
      <c r="E7" s="154"/>
      <c r="F7" s="154"/>
      <c r="G7" s="98">
        <f>SUM(G11:G20)</f>
        <v>0</v>
      </c>
      <c r="H7" s="96">
        <f>SUM(H11:H20)</f>
        <v>0</v>
      </c>
      <c r="I7" s="80">
        <f>SUM(I11:I20)</f>
        <v>0</v>
      </c>
      <c r="J7" s="80">
        <f>SUM(J11:J20)</f>
        <v>425</v>
      </c>
      <c r="K7" s="80">
        <f>SUM(K11:K20)</f>
        <v>0</v>
      </c>
      <c r="L7" s="80">
        <f>SUM(L11:L20)</f>
        <v>0</v>
      </c>
      <c r="M7" s="81">
        <f>SUM(M11:M20)</f>
        <v>0</v>
      </c>
      <c r="N7" s="79">
        <f>SUM(N11:N20)</f>
        <v>425</v>
      </c>
      <c r="O7" s="82">
        <f>SUM(O11:O20)</f>
        <v>425</v>
      </c>
      <c r="P7" s="13">
        <f>+N7-SUM(H7:M7)</f>
        <v>0</v>
      </c>
    </row>
    <row r="8" spans="1:18" ht="36" customHeight="1" thickTop="1" thickBot="1">
      <c r="A8" s="139"/>
      <c r="B8" s="141" t="s">
        <v>12</v>
      </c>
      <c r="C8" s="141" t="s">
        <v>13</v>
      </c>
      <c r="D8" s="155" t="s">
        <v>25</v>
      </c>
      <c r="E8" s="141" t="s">
        <v>33</v>
      </c>
      <c r="F8" s="157" t="s">
        <v>32</v>
      </c>
      <c r="G8" s="158" t="s">
        <v>15</v>
      </c>
      <c r="H8" s="160" t="s">
        <v>16</v>
      </c>
      <c r="I8" s="125" t="s">
        <v>37</v>
      </c>
      <c r="J8" s="124" t="s">
        <v>39</v>
      </c>
      <c r="K8" s="124" t="s">
        <v>38</v>
      </c>
      <c r="L8" s="161" t="s">
        <v>22</v>
      </c>
      <c r="M8" s="162"/>
      <c r="N8" s="137" t="s">
        <v>17</v>
      </c>
      <c r="O8" s="149" t="s">
        <v>18</v>
      </c>
      <c r="P8" s="135" t="s">
        <v>19</v>
      </c>
      <c r="Q8" s="2"/>
      <c r="R8" s="163" t="s">
        <v>40</v>
      </c>
    </row>
    <row r="9" spans="1:18" ht="36" customHeight="1" thickTop="1" thickBot="1">
      <c r="A9" s="139"/>
      <c r="B9" s="141" t="s">
        <v>12</v>
      </c>
      <c r="C9" s="141"/>
      <c r="D9" s="156"/>
      <c r="E9" s="141"/>
      <c r="F9" s="157"/>
      <c r="G9" s="159"/>
      <c r="H9" s="160" t="s">
        <v>37</v>
      </c>
      <c r="I9" s="125" t="s">
        <v>37</v>
      </c>
      <c r="J9" s="125"/>
      <c r="K9" s="125" t="s">
        <v>36</v>
      </c>
      <c r="L9" s="130" t="s">
        <v>23</v>
      </c>
      <c r="M9" s="167" t="s">
        <v>24</v>
      </c>
      <c r="N9" s="137"/>
      <c r="O9" s="149"/>
      <c r="P9" s="135"/>
      <c r="Q9" s="2"/>
      <c r="R9" s="164"/>
    </row>
    <row r="10" spans="1:18" ht="37.5" customHeight="1" thickTop="1" thickBot="1">
      <c r="A10" s="139"/>
      <c r="B10" s="141"/>
      <c r="C10" s="141"/>
      <c r="D10" s="156"/>
      <c r="E10" s="141"/>
      <c r="F10" s="157"/>
      <c r="G10" s="95" t="s">
        <v>20</v>
      </c>
      <c r="H10" s="160"/>
      <c r="I10" s="125"/>
      <c r="J10" s="125"/>
      <c r="K10" s="125"/>
      <c r="L10" s="166"/>
      <c r="M10" s="134"/>
      <c r="N10" s="137"/>
      <c r="O10" s="149"/>
      <c r="P10" s="135"/>
      <c r="Q10" s="2"/>
      <c r="R10" s="165"/>
    </row>
    <row r="11" spans="1:18" ht="30" customHeight="1" thickTop="1">
      <c r="A11" s="27">
        <v>1</v>
      </c>
      <c r="B11" s="28">
        <v>41714</v>
      </c>
      <c r="C11" s="29" t="s">
        <v>59</v>
      </c>
      <c r="D11" s="44" t="s">
        <v>60</v>
      </c>
      <c r="E11" s="30"/>
      <c r="F11" s="31"/>
      <c r="G11" s="94"/>
      <c r="H11" s="33">
        <f t="shared" ref="H11:H18" si="0">IF($D$3="si",($G$5/$G$6*G11),IF($D$3="no",G11*$G$4,0))</f>
        <v>0</v>
      </c>
      <c r="I11" s="34"/>
      <c r="J11" s="35">
        <v>405</v>
      </c>
      <c r="K11" s="34"/>
      <c r="L11" s="34"/>
      <c r="M11" s="34"/>
      <c r="N11" s="39">
        <f t="shared" ref="N11:N18" si="1">SUM(H11:M11)</f>
        <v>405</v>
      </c>
      <c r="O11" s="40">
        <v>405</v>
      </c>
      <c r="P11" s="41"/>
      <c r="Q11" s="2"/>
      <c r="R11" s="73">
        <v>486.81</v>
      </c>
    </row>
    <row r="12" spans="1:18" ht="30" customHeight="1">
      <c r="A12" s="42">
        <v>2</v>
      </c>
      <c r="B12" s="47">
        <v>41686</v>
      </c>
      <c r="C12" s="29" t="s">
        <v>59</v>
      </c>
      <c r="D12" s="30" t="s">
        <v>62</v>
      </c>
      <c r="E12" s="30"/>
      <c r="F12" s="31"/>
      <c r="G12" s="32"/>
      <c r="H12" s="33">
        <f t="shared" si="0"/>
        <v>0</v>
      </c>
      <c r="I12" s="34"/>
      <c r="J12" s="35">
        <v>20</v>
      </c>
      <c r="K12" s="34"/>
      <c r="L12" s="34"/>
      <c r="M12" s="34"/>
      <c r="N12" s="39">
        <f t="shared" si="1"/>
        <v>20</v>
      </c>
      <c r="O12" s="43">
        <v>20</v>
      </c>
      <c r="P12" s="41"/>
      <c r="Q12" s="2"/>
      <c r="R12" s="73">
        <v>24.03</v>
      </c>
    </row>
    <row r="13" spans="1:18" ht="30" customHeight="1">
      <c r="A13" s="42">
        <v>3</v>
      </c>
      <c r="B13" s="47"/>
      <c r="C13" s="29"/>
      <c r="D13" s="105"/>
      <c r="E13" s="30"/>
      <c r="F13" s="31"/>
      <c r="G13" s="32"/>
      <c r="H13" s="33">
        <f t="shared" si="0"/>
        <v>0</v>
      </c>
      <c r="I13" s="34"/>
      <c r="J13" s="35"/>
      <c r="K13" s="34"/>
      <c r="L13" s="34"/>
      <c r="M13" s="34"/>
      <c r="N13" s="39">
        <f t="shared" si="1"/>
        <v>0</v>
      </c>
      <c r="O13" s="43"/>
      <c r="P13" s="41" t="str">
        <f t="shared" ref="P13:P18" si="2">IF(F13="Milano","X","")</f>
        <v/>
      </c>
      <c r="Q13" s="2"/>
      <c r="R13" s="74"/>
    </row>
    <row r="14" spans="1:18" ht="30" customHeight="1">
      <c r="A14" s="42">
        <v>4</v>
      </c>
      <c r="B14" s="47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34"/>
      <c r="L14" s="34"/>
      <c r="M14" s="34"/>
      <c r="N14" s="39">
        <f t="shared" si="1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34"/>
      <c r="L15" s="34"/>
      <c r="M15" s="34"/>
      <c r="N15" s="39">
        <f t="shared" si="1"/>
        <v>0</v>
      </c>
      <c r="O15" s="43"/>
      <c r="P15" s="41"/>
      <c r="Q15" s="2"/>
      <c r="R15" s="76" t="s">
        <v>50</v>
      </c>
    </row>
    <row r="16" spans="1:18" ht="30" customHeight="1">
      <c r="A16" s="42">
        <v>6</v>
      </c>
      <c r="B16" s="47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34"/>
      <c r="L16" s="34"/>
      <c r="M16" s="34"/>
      <c r="N16" s="39">
        <f t="shared" si="1"/>
        <v>0</v>
      </c>
      <c r="O16" s="43"/>
      <c r="P16" s="41" t="str">
        <f t="shared" si="2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34"/>
      <c r="L17" s="34"/>
      <c r="M17" s="34"/>
      <c r="N17" s="39">
        <f t="shared" si="1"/>
        <v>0</v>
      </c>
      <c r="O17" s="43"/>
      <c r="P17" s="41" t="str">
        <f t="shared" si="2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34"/>
      <c r="L18" s="34"/>
      <c r="M18" s="34"/>
      <c r="N18" s="39">
        <f t="shared" si="1"/>
        <v>0</v>
      </c>
      <c r="O18" s="43"/>
      <c r="P18" s="41" t="str">
        <f t="shared" si="2"/>
        <v/>
      </c>
      <c r="Q18" s="2"/>
      <c r="R18" s="75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ref="H19:H20" si="3">IF($D$3="si",($G$5/$G$6*G19),IF($D$3="no",G19*$G$4,0))</f>
        <v>0</v>
      </c>
      <c r="I19" s="34"/>
      <c r="J19" s="35"/>
      <c r="K19" s="34"/>
      <c r="L19" s="34"/>
      <c r="M19" s="34"/>
      <c r="N19" s="39">
        <f t="shared" ref="N19" si="4">SUM(H19:M19)</f>
        <v>0</v>
      </c>
      <c r="O19" s="43"/>
      <c r="P19" s="41"/>
      <c r="Q19" s="2"/>
      <c r="R19" s="75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3"/>
        <v>0</v>
      </c>
      <c r="I20" s="34"/>
      <c r="J20" s="35"/>
      <c r="K20" s="34"/>
      <c r="L20" s="34"/>
      <c r="M20" s="34"/>
      <c r="N20" s="39">
        <f t="shared" ref="N20" si="5">SUM(H20:M20)</f>
        <v>0</v>
      </c>
      <c r="O20" s="43"/>
      <c r="P20" s="41"/>
      <c r="Q20" s="2"/>
      <c r="R20" s="75"/>
    </row>
    <row r="21" spans="1:18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8">
      <c r="A22" s="83"/>
      <c r="B22" s="84"/>
      <c r="C22" s="85"/>
      <c r="D22" s="86"/>
      <c r="E22" s="86"/>
      <c r="F22" s="87"/>
      <c r="G22" s="88"/>
      <c r="H22" s="89"/>
      <c r="I22" s="90"/>
      <c r="J22" s="90"/>
      <c r="K22" s="90"/>
      <c r="L22" s="90"/>
      <c r="M22" s="90"/>
      <c r="N22" s="91"/>
      <c r="O22" s="92"/>
      <c r="P22" s="93"/>
    </row>
    <row r="23" spans="1:18">
      <c r="A23" s="60"/>
      <c r="B23" s="77" t="s">
        <v>41</v>
      </c>
      <c r="C23" s="77"/>
      <c r="D23" s="77"/>
      <c r="E23" s="61"/>
      <c r="F23" s="61"/>
      <c r="G23" s="77" t="s">
        <v>43</v>
      </c>
      <c r="H23" s="77"/>
      <c r="I23" s="77"/>
      <c r="J23" s="61"/>
      <c r="K23" s="61"/>
      <c r="L23" s="77" t="s">
        <v>42</v>
      </c>
      <c r="M23" s="77"/>
      <c r="N23" s="77"/>
      <c r="O23" s="61"/>
      <c r="P23" s="93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93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</sheetData>
  <sortState ref="B11:O17">
    <sortCondition ref="B11"/>
  </sortState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2:B14 B16">
      <formula1>36831</formula1>
      <formula2>0</formula2>
    </dataValidation>
    <dataValidation type="textLength" operator="greaterThan" sqref="F22">
      <formula1>1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J11:M20 I17:I20 H12:H20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R14" sqref="R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23" t="s">
        <v>44</v>
      </c>
      <c r="E1" s="123"/>
      <c r="F1" s="51">
        <v>41699</v>
      </c>
      <c r="G1" s="50" t="s">
        <v>79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92.94</v>
      </c>
      <c r="Q1" s="3" t="s">
        <v>28</v>
      </c>
      <c r="R1" s="168">
        <f>SUM(R11:R14)</f>
        <v>28.28</v>
      </c>
    </row>
    <row r="2" spans="1:18" s="8" customFormat="1" ht="57.75" customHeight="1">
      <c r="A2" s="4"/>
      <c r="B2" s="122" t="s">
        <v>2</v>
      </c>
      <c r="C2" s="122"/>
      <c r="D2" s="123" t="s">
        <v>45</v>
      </c>
      <c r="E2" s="123"/>
      <c r="F2" s="9"/>
      <c r="G2" s="9"/>
      <c r="N2" s="10" t="s">
        <v>3</v>
      </c>
      <c r="O2" s="11"/>
      <c r="P2" s="12">
        <v>34</v>
      </c>
      <c r="Q2" s="3" t="s">
        <v>27</v>
      </c>
      <c r="R2" s="168">
        <f>10.55</f>
        <v>10.55</v>
      </c>
    </row>
    <row r="3" spans="1:18" s="8" customFormat="1" ht="35.25" customHeight="1">
      <c r="A3" s="4"/>
      <c r="B3" s="122" t="s">
        <v>26</v>
      </c>
      <c r="C3" s="122"/>
      <c r="D3" s="123" t="s">
        <v>28</v>
      </c>
      <c r="E3" s="123"/>
      <c r="N3" s="10" t="s">
        <v>4</v>
      </c>
      <c r="O3" s="11"/>
      <c r="P3" s="62">
        <f>+O7</f>
        <v>58.94</v>
      </c>
      <c r="Q3" s="13"/>
      <c r="R3" s="168">
        <f>SUM(R11:R12)</f>
        <v>17.73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8"/>
    </row>
    <row r="5" spans="1:18" s="8" customFormat="1" ht="43.5" customHeight="1" thickTop="1" thickBot="1">
      <c r="A5" s="4"/>
      <c r="B5" s="19" t="s">
        <v>6</v>
      </c>
      <c r="C5" s="20"/>
      <c r="D5" s="59">
        <v>3</v>
      </c>
      <c r="E5" s="14"/>
      <c r="F5" s="10" t="s">
        <v>7</v>
      </c>
      <c r="G5" s="78">
        <v>1.1100000000000001</v>
      </c>
      <c r="N5" s="121" t="s">
        <v>8</v>
      </c>
      <c r="O5" s="121"/>
      <c r="P5" s="58">
        <f>P1-P2-P3-P4</f>
        <v>0</v>
      </c>
      <c r="Q5" s="13"/>
      <c r="R5" s="168">
        <f>R1-R2-R3</f>
        <v>0</v>
      </c>
    </row>
    <row r="6" spans="1:18" s="8" customFormat="1" ht="43.5" customHeight="1" thickTop="1" thickBot="1">
      <c r="A6" s="4"/>
      <c r="B6" s="56" t="s">
        <v>69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53" t="s">
        <v>11</v>
      </c>
      <c r="E7" s="154"/>
      <c r="F7" s="154"/>
      <c r="G7" s="98">
        <f>SUM(G11:G20)</f>
        <v>0</v>
      </c>
      <c r="H7" s="96">
        <f>SUM(H11:H20)</f>
        <v>0</v>
      </c>
      <c r="I7" s="80">
        <f>SUM(I11:I20)</f>
        <v>0</v>
      </c>
      <c r="J7" s="80">
        <f>SUM(J11:J20)</f>
        <v>8.75</v>
      </c>
      <c r="K7" s="80">
        <f>SUM(K11:K20)</f>
        <v>25.25</v>
      </c>
      <c r="L7" s="80">
        <f>SUM(L11:L20)</f>
        <v>0</v>
      </c>
      <c r="M7" s="81">
        <f>SUM(M11:M20)</f>
        <v>58.94</v>
      </c>
      <c r="N7" s="79">
        <f>SUM(N11:N20)</f>
        <v>92.94</v>
      </c>
      <c r="O7" s="82">
        <f>SUM(O11:O20)</f>
        <v>58.94</v>
      </c>
      <c r="P7" s="13">
        <f>+N7-SUM(H7:M7)</f>
        <v>0</v>
      </c>
    </row>
    <row r="8" spans="1:18" ht="36" customHeight="1" thickTop="1" thickBot="1">
      <c r="A8" s="139"/>
      <c r="B8" s="141" t="s">
        <v>12</v>
      </c>
      <c r="C8" s="141" t="s">
        <v>13</v>
      </c>
      <c r="D8" s="155" t="s">
        <v>25</v>
      </c>
      <c r="E8" s="141" t="s">
        <v>33</v>
      </c>
      <c r="F8" s="157" t="s">
        <v>32</v>
      </c>
      <c r="G8" s="158" t="s">
        <v>15</v>
      </c>
      <c r="H8" s="160" t="s">
        <v>16</v>
      </c>
      <c r="I8" s="125" t="s">
        <v>37</v>
      </c>
      <c r="J8" s="124" t="s">
        <v>39</v>
      </c>
      <c r="K8" s="124" t="s">
        <v>38</v>
      </c>
      <c r="L8" s="161" t="s">
        <v>22</v>
      </c>
      <c r="M8" s="162"/>
      <c r="N8" s="137" t="s">
        <v>17</v>
      </c>
      <c r="O8" s="149" t="s">
        <v>18</v>
      </c>
      <c r="P8" s="135" t="s">
        <v>19</v>
      </c>
      <c r="Q8" s="2"/>
      <c r="R8" s="163" t="s">
        <v>40</v>
      </c>
    </row>
    <row r="9" spans="1:18" ht="36" customHeight="1" thickTop="1" thickBot="1">
      <c r="A9" s="139"/>
      <c r="B9" s="141" t="s">
        <v>12</v>
      </c>
      <c r="C9" s="141"/>
      <c r="D9" s="156"/>
      <c r="E9" s="141"/>
      <c r="F9" s="157"/>
      <c r="G9" s="159"/>
      <c r="H9" s="160" t="s">
        <v>37</v>
      </c>
      <c r="I9" s="125" t="s">
        <v>37</v>
      </c>
      <c r="J9" s="125"/>
      <c r="K9" s="125" t="s">
        <v>36</v>
      </c>
      <c r="L9" s="130" t="s">
        <v>23</v>
      </c>
      <c r="M9" s="167" t="s">
        <v>24</v>
      </c>
      <c r="N9" s="137"/>
      <c r="O9" s="149"/>
      <c r="P9" s="135"/>
      <c r="Q9" s="2"/>
      <c r="R9" s="164"/>
    </row>
    <row r="10" spans="1:18" ht="37.5" customHeight="1" thickTop="1" thickBot="1">
      <c r="A10" s="139"/>
      <c r="B10" s="141"/>
      <c r="C10" s="141"/>
      <c r="D10" s="156"/>
      <c r="E10" s="141"/>
      <c r="F10" s="157"/>
      <c r="G10" s="95" t="s">
        <v>20</v>
      </c>
      <c r="H10" s="160"/>
      <c r="I10" s="125"/>
      <c r="J10" s="125"/>
      <c r="K10" s="125"/>
      <c r="L10" s="166"/>
      <c r="M10" s="134"/>
      <c r="N10" s="137"/>
      <c r="O10" s="149"/>
      <c r="P10" s="135"/>
      <c r="Q10" s="2"/>
      <c r="R10" s="165"/>
    </row>
    <row r="11" spans="1:18" ht="30" customHeight="1" thickTop="1">
      <c r="A11" s="27">
        <v>1</v>
      </c>
      <c r="B11" s="28">
        <v>41688</v>
      </c>
      <c r="C11" s="29" t="s">
        <v>51</v>
      </c>
      <c r="D11" s="44" t="s">
        <v>46</v>
      </c>
      <c r="E11" s="30"/>
      <c r="F11" s="31"/>
      <c r="G11" s="94"/>
      <c r="H11" s="33">
        <f t="shared" ref="H11:H20" si="0">IF($D$3="si",($G$5/$G$6*G11),IF($D$3="no",G11*$G$4,0))</f>
        <v>0</v>
      </c>
      <c r="I11" s="34"/>
      <c r="J11" s="35"/>
      <c r="K11" s="34"/>
      <c r="L11" s="34"/>
      <c r="M11" s="34">
        <v>49.94</v>
      </c>
      <c r="N11" s="39">
        <f t="shared" ref="N11:N20" si="1">SUM(H11:M11)</f>
        <v>49.94</v>
      </c>
      <c r="O11" s="40">
        <v>49.94</v>
      </c>
      <c r="P11" s="41"/>
      <c r="Q11" s="2"/>
      <c r="R11" s="73">
        <v>15</v>
      </c>
    </row>
    <row r="12" spans="1:18" ht="30" customHeight="1">
      <c r="A12" s="42">
        <v>2</v>
      </c>
      <c r="B12" s="47">
        <v>41689</v>
      </c>
      <c r="C12" s="29" t="s">
        <v>51</v>
      </c>
      <c r="D12" s="30" t="s">
        <v>47</v>
      </c>
      <c r="E12" s="30"/>
      <c r="F12" s="31"/>
      <c r="G12" s="32"/>
      <c r="H12" s="33">
        <f t="shared" si="0"/>
        <v>0</v>
      </c>
      <c r="I12" s="34"/>
      <c r="J12" s="35"/>
      <c r="K12" s="34"/>
      <c r="L12" s="34"/>
      <c r="M12" s="34">
        <v>9</v>
      </c>
      <c r="N12" s="39">
        <f t="shared" si="1"/>
        <v>9</v>
      </c>
      <c r="O12" s="43">
        <v>9</v>
      </c>
      <c r="P12" s="41"/>
      <c r="Q12" s="2"/>
      <c r="R12" s="73">
        <v>2.73</v>
      </c>
    </row>
    <row r="13" spans="1:18" ht="30" customHeight="1">
      <c r="A13" s="42">
        <v>3</v>
      </c>
      <c r="B13" s="47">
        <v>41723</v>
      </c>
      <c r="C13" s="29" t="s">
        <v>51</v>
      </c>
      <c r="D13" s="105" t="s">
        <v>70</v>
      </c>
      <c r="E13" s="30"/>
      <c r="F13" s="31"/>
      <c r="G13" s="32"/>
      <c r="H13" s="33">
        <f t="shared" si="0"/>
        <v>0</v>
      </c>
      <c r="I13" s="34"/>
      <c r="J13" s="35"/>
      <c r="K13" s="34">
        <v>25.25</v>
      </c>
      <c r="L13" s="34"/>
      <c r="M13" s="34"/>
      <c r="N13" s="39">
        <f t="shared" si="1"/>
        <v>25.25</v>
      </c>
      <c r="O13" s="43"/>
      <c r="P13" s="41" t="str">
        <f t="shared" ref="P13:P18" si="2">IF(F13="Milano","X","")</f>
        <v/>
      </c>
      <c r="Q13" s="2"/>
      <c r="R13" s="74">
        <v>7.83</v>
      </c>
    </row>
    <row r="14" spans="1:18" ht="30" customHeight="1">
      <c r="A14" s="42">
        <v>4</v>
      </c>
      <c r="B14" s="47">
        <v>41689</v>
      </c>
      <c r="C14" s="29" t="s">
        <v>51</v>
      </c>
      <c r="D14" s="119" t="s">
        <v>80</v>
      </c>
      <c r="E14" s="30"/>
      <c r="F14" s="31"/>
      <c r="G14" s="32"/>
      <c r="H14" s="33">
        <f t="shared" si="0"/>
        <v>0</v>
      </c>
      <c r="I14" s="34"/>
      <c r="J14" s="35">
        <v>8.75</v>
      </c>
      <c r="K14" s="34"/>
      <c r="L14" s="34"/>
      <c r="M14" s="34"/>
      <c r="N14" s="39">
        <f t="shared" si="1"/>
        <v>8.75</v>
      </c>
      <c r="O14" s="43"/>
      <c r="P14" s="41"/>
      <c r="Q14" s="2"/>
      <c r="R14" s="75">
        <v>2.72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34"/>
      <c r="L15" s="34"/>
      <c r="M15" s="34"/>
      <c r="N15" s="39">
        <f t="shared" si="1"/>
        <v>0</v>
      </c>
      <c r="O15" s="43"/>
      <c r="P15" s="41"/>
      <c r="Q15" s="2"/>
      <c r="R15" s="76" t="s">
        <v>50</v>
      </c>
    </row>
    <row r="16" spans="1:18" ht="30" customHeight="1">
      <c r="A16" s="42">
        <v>6</v>
      </c>
      <c r="B16" s="47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34"/>
      <c r="L16" s="34"/>
      <c r="M16" s="34"/>
      <c r="N16" s="39">
        <f t="shared" si="1"/>
        <v>0</v>
      </c>
      <c r="O16" s="43"/>
      <c r="P16" s="41" t="str">
        <f t="shared" si="2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34"/>
      <c r="L17" s="34"/>
      <c r="M17" s="34"/>
      <c r="N17" s="39">
        <f t="shared" si="1"/>
        <v>0</v>
      </c>
      <c r="O17" s="43"/>
      <c r="P17" s="41" t="str">
        <f t="shared" si="2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34"/>
      <c r="L18" s="34"/>
      <c r="M18" s="34"/>
      <c r="N18" s="39">
        <f t="shared" si="1"/>
        <v>0</v>
      </c>
      <c r="O18" s="43"/>
      <c r="P18" s="41" t="str">
        <f t="shared" si="2"/>
        <v/>
      </c>
      <c r="Q18" s="2"/>
      <c r="R18" s="75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si="0"/>
        <v>0</v>
      </c>
      <c r="I19" s="34"/>
      <c r="J19" s="35"/>
      <c r="K19" s="34"/>
      <c r="L19" s="34"/>
      <c r="M19" s="34"/>
      <c r="N19" s="39">
        <f t="shared" si="1"/>
        <v>0</v>
      </c>
      <c r="O19" s="43"/>
      <c r="P19" s="41"/>
      <c r="Q19" s="2"/>
      <c r="R19" s="75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0"/>
        <v>0</v>
      </c>
      <c r="I20" s="34"/>
      <c r="J20" s="35"/>
      <c r="K20" s="34"/>
      <c r="L20" s="34"/>
      <c r="M20" s="34"/>
      <c r="N20" s="39">
        <f t="shared" si="1"/>
        <v>0</v>
      </c>
      <c r="O20" s="43"/>
      <c r="P20" s="41"/>
      <c r="Q20" s="2"/>
      <c r="R20" s="75"/>
    </row>
    <row r="21" spans="1:18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8">
      <c r="A22" s="83"/>
      <c r="B22" s="84"/>
      <c r="C22" s="85"/>
      <c r="D22" s="86"/>
      <c r="E22" s="86"/>
      <c r="F22" s="87"/>
      <c r="G22" s="88"/>
      <c r="H22" s="89"/>
      <c r="I22" s="90"/>
      <c r="J22" s="90"/>
      <c r="K22" s="90"/>
      <c r="L22" s="90"/>
      <c r="M22" s="90"/>
      <c r="N22" s="91"/>
      <c r="O22" s="92"/>
      <c r="P22" s="93"/>
    </row>
    <row r="23" spans="1:18">
      <c r="A23" s="60"/>
      <c r="B23" s="77" t="s">
        <v>41</v>
      </c>
      <c r="C23" s="77"/>
      <c r="D23" s="77"/>
      <c r="E23" s="61"/>
      <c r="F23" s="61"/>
      <c r="G23" s="77" t="s">
        <v>43</v>
      </c>
      <c r="H23" s="77"/>
      <c r="I23" s="77"/>
      <c r="J23" s="61"/>
      <c r="K23" s="61"/>
      <c r="L23" s="77" t="s">
        <v>42</v>
      </c>
      <c r="M23" s="77"/>
      <c r="N23" s="77"/>
      <c r="O23" s="61"/>
      <c r="P23" s="93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93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2:M22 J11:M20 I17:I20 H12:H20 H11:I11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textLength" operator="greaterThan" sqref="F22">
      <formula1>1</formula1>
      <formula2>0</formula2>
    </dataValidation>
    <dataValidation type="date" operator="greaterThanOrEqual" showErrorMessage="1" errorTitle="Data" error="Inserire una data superiore al 1/11/2000" sqref="B22 B12:B14 B16">
      <formula1>36831</formula1>
      <formula2>0</formula2>
    </dataValidation>
    <dataValidation type="textLength" operator="greaterThan" allowBlank="1" sqref="C2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Nota Spese Italia</vt:lpstr>
      <vt:lpstr>Nota Spese Estero (3)</vt:lpstr>
      <vt:lpstr>Nota Spese Estero (2)</vt:lpstr>
      <vt:lpstr>Nota Spese Estero</vt:lpstr>
      <vt:lpstr>Nota Spese Estero (4)</vt:lpstr>
      <vt:lpstr>'Nota Spese Estero'!Area_stampa</vt:lpstr>
      <vt:lpstr>'Nota Spese Estero (2)'!Area_stampa</vt:lpstr>
      <vt:lpstr>'Nota Spese Estero (3)'!Area_stampa</vt:lpstr>
      <vt:lpstr>'Nota Spese Estero (4)'!Area_stampa</vt:lpstr>
      <vt:lpstr>'Nota Spese Italia'!Area_stampa</vt:lpstr>
      <vt:lpstr>'Nota Spese Estero'!Titoli_stampa</vt:lpstr>
      <vt:lpstr>'Nota Spese Estero (2)'!Titoli_stampa</vt:lpstr>
      <vt:lpstr>'Nota Spese Estero (3)'!Titoli_stampa</vt:lpstr>
      <vt:lpstr>'Nota Spese Estero (4)'!Titoli_stampa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2014-03-26T11:06:49Z</cp:lastPrinted>
  <dcterms:created xsi:type="dcterms:W3CDTF">2007-03-06T14:42:56Z</dcterms:created>
  <dcterms:modified xsi:type="dcterms:W3CDTF">2014-03-26T11:25:08Z</dcterms:modified>
</cp:coreProperties>
</file>