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080" windowHeight="13155" activeTab="1"/>
  </bookViews>
  <sheets>
    <sheet name="Expense Value USD - Table 1" sheetId="1" r:id="rId1"/>
    <sheet name="Expense Mex Pesos" sheetId="2" r:id="rId2"/>
    <sheet name="Calculation page" sheetId="3" r:id="rId3"/>
    <sheet name="Invoice (2)" sheetId="4" r:id="rId4"/>
  </sheets>
  <definedNames>
    <definedName name="_xlnm.Print_Area" localSheetId="3">'Invoice (2)'!$A$1:$E$33</definedName>
    <definedName name="InvoiceNoDetails">"InvoiceDetails[Invoice No]"</definedName>
    <definedName name="rngInvoice" localSheetId="3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<sst xmlns="http://schemas.openxmlformats.org/spreadsheetml/2006/main" count="224" uniqueCount="80">
  <si>
    <t>Name&amp;Surname</t>
  </si>
  <si>
    <t>Alex Velasco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</si>
  <si>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</si>
  <si>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</si>
  <si>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</si>
  <si>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</si>
  <si>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</si>
  <si>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</si>
  <si>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</si>
  <si>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</si>
  <si>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</si>
  <si>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</si>
  <si>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</si>
  <si>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</si>
  <si>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</si>
  <si>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</si>
  <si>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</si>
  <si>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</si>
  <si>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</si>
  <si>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</si>
  <si>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</si>
  <si>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</si>
  <si>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</si>
  <si>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</si>
  <si>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</si>
  <si>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</si>
  <si>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</si>
  <si>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</si>
  <si>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</si>
  <si>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</si>
  <si>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</si>
  <si>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</si>
  <si>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</si>
  <si>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</si>
  <si>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</si>
  <si>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</si>
  <si>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</si>
  <si>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</si>
  <si>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</si>
  <si>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</si>
  <si>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</si>
  <si>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</si>
  <si>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</si>
  <si>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</si>
  <si>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</si>
  <si>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</si>
  <si>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</si>
  <si>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</si>
  <si>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</si>
  <si>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</si>
  <si>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</si>
  <si>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</si>
  <si>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</si>
  <si>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</si>
  <si>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</si>
  <si>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</si>
  <si>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</si>
  <si>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</si>
  <si>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</si>
  <si>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</si>
  <si>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</si>
  <si>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Mexican Peso</t>
  </si>
  <si>
    <t>Exchange rate</t>
  </si>
  <si>
    <t>Mexico</t>
  </si>
  <si>
    <t>USA</t>
  </si>
  <si>
    <t>hotel</t>
  </si>
  <si>
    <t>Sedena</t>
  </si>
  <si>
    <t>Policia Federal</t>
  </si>
  <si>
    <t>sedena</t>
  </si>
  <si>
    <t>pgjem</t>
  </si>
  <si>
    <t xml:space="preserve">Phone </t>
  </si>
  <si>
    <t>flight</t>
  </si>
  <si>
    <t>Office Rent $1,653.44-550</t>
  </si>
  <si>
    <t>Month February 2014 invoice</t>
  </si>
  <si>
    <t>Date: February 28, 2014</t>
  </si>
  <si>
    <t>EURO Value</t>
  </si>
  <si>
    <t>02_01</t>
  </si>
  <si>
    <t>02_02</t>
  </si>
  <si>
    <t>extra hotel</t>
  </si>
  <si>
    <t>hotel extra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</si>
</sst>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&quot;€&quot;\ #,##0.00"/>
  </numFmts>
  <fonts count="5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Times New Roman Bold"/>
      <family val="0"/>
    </font>
    <font>
      <sz val="16"/>
      <color indexed="8"/>
      <name val="Arial Rounded M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Arial Rounded MT Bold"/>
      <family val="0"/>
    </font>
    <font>
      <sz val="16"/>
      <color rgb="FF000000"/>
      <name val="Times New Roman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8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0" fontId="2" fillId="33" borderId="39" xfId="0" applyNumberFormat="1" applyFont="1" applyFill="1" applyBorder="1" applyAlignment="1">
      <alignment vertical="center"/>
    </xf>
    <xf numFmtId="38" fontId="2" fillId="33" borderId="40" xfId="0" applyNumberFormat="1" applyFont="1" applyFill="1" applyBorder="1" applyAlignment="1">
      <alignment horizontal="center" vertical="center"/>
    </xf>
    <xf numFmtId="174" fontId="2" fillId="33" borderId="41" xfId="0" applyNumberFormat="1" applyFont="1" applyFill="1" applyBorder="1" applyAlignment="1">
      <alignment horizontal="right" vertical="center"/>
    </xf>
    <xf numFmtId="174" fontId="2" fillId="33" borderId="38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174" fontId="2" fillId="33" borderId="43" xfId="0" applyNumberFormat="1" applyFont="1" applyFill="1" applyBorder="1" applyAlignment="1">
      <alignment horizontal="right" vertical="center"/>
    </xf>
    <xf numFmtId="174" fontId="2" fillId="33" borderId="39" xfId="0" applyNumberFormat="1" applyFont="1" applyFill="1" applyBorder="1" applyAlignment="1">
      <alignment horizontal="right" vertical="center"/>
    </xf>
    <xf numFmtId="4" fontId="2" fillId="34" borderId="40" xfId="0" applyNumberFormat="1" applyFont="1" applyFill="1" applyBorder="1" applyAlignment="1">
      <alignment horizontal="right" vertical="center"/>
    </xf>
    <xf numFmtId="4" fontId="2" fillId="35" borderId="40" xfId="0" applyNumberFormat="1" applyFont="1" applyFill="1" applyBorder="1" applyAlignment="1">
      <alignment vertical="center"/>
    </xf>
    <xf numFmtId="0" fontId="3" fillId="33" borderId="40" xfId="0" applyNumberFormat="1" applyFont="1" applyFill="1" applyBorder="1" applyAlignment="1">
      <alignment vertical="center"/>
    </xf>
    <xf numFmtId="174" fontId="2" fillId="33" borderId="44" xfId="0" applyNumberFormat="1" applyFont="1" applyFill="1" applyBorder="1" applyAlignment="1">
      <alignment horizontal="right" vertical="center"/>
    </xf>
    <xf numFmtId="0" fontId="2" fillId="33" borderId="45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vertical="center"/>
    </xf>
    <xf numFmtId="173" fontId="2" fillId="33" borderId="46" xfId="0" applyNumberFormat="1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0" fontId="2" fillId="33" borderId="48" xfId="0" applyNumberFormat="1" applyFont="1" applyFill="1" applyBorder="1" applyAlignment="1">
      <alignment vertical="center"/>
    </xf>
    <xf numFmtId="1" fontId="2" fillId="33" borderId="49" xfId="0" applyNumberFormat="1" applyFont="1" applyFill="1" applyBorder="1" applyAlignment="1">
      <alignment horizontal="center" vertical="center"/>
    </xf>
    <xf numFmtId="178" fontId="2" fillId="33" borderId="50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0" fontId="2" fillId="33" borderId="5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0" xfId="0" applyNumberFormat="1" applyFont="1" applyFill="1" applyBorder="1" applyAlignment="1">
      <alignment horizontal="center" vertical="center"/>
    </xf>
    <xf numFmtId="174" fontId="2" fillId="33" borderId="5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2" fillId="33" borderId="51" xfId="0" applyNumberFormat="1" applyFont="1" applyFill="1" applyBorder="1" applyAlignment="1">
      <alignment vertical="center"/>
    </xf>
    <xf numFmtId="173" fontId="2" fillId="33" borderId="51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vertical="center"/>
    </xf>
    <xf numFmtId="173" fontId="2" fillId="33" borderId="53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46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54" xfId="0" applyNumberFormat="1" applyFont="1" applyFill="1" applyBorder="1" applyAlignment="1">
      <alignment horizontal="center" vertical="center"/>
    </xf>
    <xf numFmtId="182" fontId="2" fillId="33" borderId="39" xfId="0" applyNumberFormat="1" applyFont="1" applyFill="1" applyBorder="1" applyAlignment="1">
      <alignment horizontal="right" vertical="center"/>
    </xf>
    <xf numFmtId="182" fontId="2" fillId="33" borderId="39" xfId="0" applyNumberFormat="1" applyFont="1" applyFill="1" applyBorder="1" applyAlignment="1">
      <alignment vertical="center"/>
    </xf>
    <xf numFmtId="182" fontId="2" fillId="33" borderId="46" xfId="0" applyNumberFormat="1" applyFont="1" applyFill="1" applyBorder="1" applyAlignment="1">
      <alignment vertical="center"/>
    </xf>
    <xf numFmtId="182" fontId="2" fillId="33" borderId="41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42" xfId="0" applyNumberFormat="1" applyFont="1" applyFill="1" applyBorder="1" applyAlignment="1">
      <alignment horizontal="right" vertical="center"/>
    </xf>
    <xf numFmtId="182" fontId="2" fillId="33" borderId="43" xfId="0" applyNumberFormat="1" applyFont="1" applyFill="1" applyBorder="1" applyAlignment="1">
      <alignment horizontal="right" vertical="center"/>
    </xf>
    <xf numFmtId="182" fontId="7" fillId="33" borderId="42" xfId="0" applyNumberFormat="1" applyFont="1" applyFill="1" applyBorder="1" applyAlignment="1">
      <alignment horizontal="left" vertical="center"/>
    </xf>
    <xf numFmtId="182" fontId="7" fillId="33" borderId="44" xfId="0" applyNumberFormat="1" applyFont="1" applyFill="1" applyBorder="1" applyAlignment="1">
      <alignment horizontal="left" vertical="center"/>
    </xf>
    <xf numFmtId="182" fontId="2" fillId="33" borderId="44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0" fontId="31" fillId="0" borderId="0" xfId="46" applyFont="1">
      <alignment/>
      <protection/>
    </xf>
    <xf numFmtId="14" fontId="32" fillId="0" borderId="0" xfId="46" applyNumberFormat="1" applyFont="1" applyAlignment="1">
      <alignment horizontal="right" vertical="top" wrapText="1"/>
      <protection/>
    </xf>
    <xf numFmtId="14" fontId="31" fillId="0" borderId="0" xfId="46" applyNumberFormat="1" applyFont="1">
      <alignment/>
      <protection/>
    </xf>
    <xf numFmtId="0" fontId="31" fillId="0" borderId="0" xfId="46" applyFont="1" applyAlignment="1">
      <alignment horizontal="right" vertical="center"/>
      <protection/>
    </xf>
    <xf numFmtId="0" fontId="31" fillId="0" borderId="0" xfId="46" applyFont="1" applyAlignment="1">
      <alignment vertical="center"/>
      <protection/>
    </xf>
    <xf numFmtId="183" fontId="31" fillId="0" borderId="0" xfId="46" applyNumberFormat="1" applyFont="1" applyAlignment="1">
      <alignment vertical="center"/>
      <protection/>
    </xf>
    <xf numFmtId="0" fontId="32" fillId="40" borderId="55" xfId="46" applyFont="1" applyFill="1" applyBorder="1" applyAlignment="1">
      <alignment vertical="center"/>
      <protection/>
    </xf>
    <xf numFmtId="190" fontId="32" fillId="40" borderId="55" xfId="46" applyNumberFormat="1" applyFont="1" applyFill="1" applyBorder="1" applyAlignment="1">
      <alignment horizontal="right" vertical="center"/>
      <protection/>
    </xf>
    <xf numFmtId="183" fontId="32" fillId="40" borderId="56" xfId="46" applyNumberFormat="1" applyFont="1" applyFill="1" applyBorder="1" applyAlignment="1">
      <alignment horizontal="right" vertical="center"/>
      <protection/>
    </xf>
    <xf numFmtId="0" fontId="31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/>
      <protection/>
    </xf>
    <xf numFmtId="14" fontId="31" fillId="0" borderId="0" xfId="46" applyNumberFormat="1" applyFont="1" applyAlignment="1">
      <alignment vertical="center"/>
      <protection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57" xfId="0" applyNumberFormat="1" applyFont="1" applyFill="1" applyBorder="1" applyAlignment="1">
      <alignment horizontal="center" vertical="center" wrapText="1"/>
    </xf>
    <xf numFmtId="49" fontId="3" fillId="35" borderId="58" xfId="0" applyNumberFormat="1" applyFont="1" applyFill="1" applyBorder="1" applyAlignment="1">
      <alignment horizontal="left" vertical="center"/>
    </xf>
    <xf numFmtId="173" fontId="3" fillId="34" borderId="59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58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60" xfId="0" applyNumberFormat="1" applyFont="1" applyFill="1" applyBorder="1" applyAlignment="1">
      <alignment horizontal="center" vertical="center"/>
    </xf>
    <xf numFmtId="0" fontId="2" fillId="41" borderId="61" xfId="0" applyNumberFormat="1" applyFont="1" applyFill="1" applyBorder="1" applyAlignment="1">
      <alignment horizontal="center" vertical="center"/>
    </xf>
    <xf numFmtId="0" fontId="2" fillId="41" borderId="62" xfId="0" applyNumberFormat="1" applyFont="1" applyFill="1" applyBorder="1" applyAlignment="1">
      <alignment horizontal="center" vertical="center"/>
    </xf>
    <xf numFmtId="38" fontId="2" fillId="37" borderId="60" xfId="0" applyNumberFormat="1" applyFont="1" applyFill="1" applyBorder="1" applyAlignment="1">
      <alignment horizontal="center" vertical="center"/>
    </xf>
    <xf numFmtId="38" fontId="2" fillId="37" borderId="61" xfId="0" applyNumberFormat="1" applyFont="1" applyFill="1" applyBorder="1" applyAlignment="1">
      <alignment horizontal="center" vertical="center"/>
    </xf>
    <xf numFmtId="38" fontId="2" fillId="37" borderId="63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64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65" xfId="0" applyNumberFormat="1" applyFont="1" applyFill="1" applyBorder="1" applyAlignment="1">
      <alignment horizontal="center" vertical="center" wrapText="1"/>
    </xf>
    <xf numFmtId="0" fontId="2" fillId="37" borderId="66" xfId="0" applyNumberFormat="1" applyFont="1" applyFill="1" applyBorder="1" applyAlignment="1">
      <alignment horizontal="center" vertical="center" wrapText="1"/>
    </xf>
    <xf numFmtId="0" fontId="2" fillId="37" borderId="67" xfId="0" applyNumberFormat="1" applyFont="1" applyFill="1" applyBorder="1" applyAlignment="1">
      <alignment horizontal="center" vertical="center" wrapText="1"/>
    </xf>
    <xf numFmtId="0" fontId="2" fillId="37" borderId="68" xfId="0" applyNumberFormat="1" applyFont="1" applyFill="1" applyBorder="1" applyAlignment="1">
      <alignment horizontal="center" vertical="center" wrapText="1"/>
    </xf>
    <xf numFmtId="0" fontId="2" fillId="37" borderId="69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70" xfId="0" applyNumberFormat="1" applyFont="1" applyFill="1" applyBorder="1" applyAlignment="1">
      <alignment horizontal="center" vertical="center" wrapText="1"/>
    </xf>
    <xf numFmtId="0" fontId="2" fillId="37" borderId="71" xfId="0" applyNumberFormat="1" applyFont="1" applyFill="1" applyBorder="1" applyAlignment="1">
      <alignment horizontal="center" vertical="center" wrapText="1"/>
    </xf>
    <xf numFmtId="0" fontId="52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 horizontal="left" indent="5"/>
      <protection/>
    </xf>
    <xf numFmtId="0" fontId="31" fillId="0" borderId="0" xfId="46" applyFont="1" applyAlignment="1">
      <alignment/>
      <protection/>
    </xf>
    <xf numFmtId="0" fontId="31" fillId="0" borderId="0" xfId="46" applyFont="1" applyAlignment="1">
      <alignment horizontal="center"/>
      <protection/>
    </xf>
    <xf numFmtId="0" fontId="53" fillId="0" borderId="0" xfId="46" applyFont="1" applyAlignment="1">
      <alignment horizontal="left" vertical="center" indent="5"/>
      <protection/>
    </xf>
    <xf numFmtId="193" fontId="3" fillId="33" borderId="12" xfId="0" applyNumberFormat="1" applyFont="1" applyFill="1" applyBorder="1" applyAlignment="1">
      <alignment vertical="center"/>
    </xf>
    <xf numFmtId="4" fontId="3" fillId="33" borderId="40" xfId="0" applyNumberFormat="1" applyFont="1" applyFill="1" applyBorder="1" applyAlignment="1">
      <alignment vertical="center"/>
    </xf>
    <xf numFmtId="2" fontId="3" fillId="33" borderId="40" xfId="0" applyNumberFormat="1" applyFont="1" applyFill="1" applyBorder="1" applyAlignment="1">
      <alignment vertical="center"/>
    </xf>
    <xf numFmtId="173" fontId="3" fillId="33" borderId="12" xfId="0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38100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0</xdr:row>
      <xdr:rowOff>19050</xdr:rowOff>
    </xdr:from>
    <xdr:to>
      <xdr:col>8</xdr:col>
      <xdr:colOff>76200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92175" y="19050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zoomScale="50" zoomScaleNormal="50" zoomScalePageLayoutView="0" workbookViewId="0" topLeftCell="A1">
      <selection activeCell="R18" sqref="R18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21" t="s">
        <v>0</v>
      </c>
      <c r="C1" s="121"/>
      <c r="D1" s="121" t="s">
        <v>1</v>
      </c>
      <c r="E1" s="121"/>
      <c r="F1" s="3">
        <v>41671</v>
      </c>
      <c r="G1" s="4" t="s">
        <v>76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2885.87</v>
      </c>
      <c r="Q1" s="10" t="s">
        <v>4</v>
      </c>
      <c r="R1" s="154">
        <f>SUM(R11:R21)</f>
        <v>2135.9900000000002</v>
      </c>
    </row>
    <row r="2" spans="1:18" ht="57.75" customHeight="1">
      <c r="A2" s="2"/>
      <c r="B2" s="121" t="s">
        <v>5</v>
      </c>
      <c r="C2" s="121"/>
      <c r="D2" s="121" t="s">
        <v>6</v>
      </c>
      <c r="E2" s="121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154"/>
    </row>
    <row r="3" spans="1:18" ht="35.25" customHeight="1">
      <c r="A3" s="2"/>
      <c r="B3" s="121" t="s">
        <v>9</v>
      </c>
      <c r="C3" s="121"/>
      <c r="D3" s="121" t="s">
        <v>8</v>
      </c>
      <c r="E3" s="121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154"/>
    </row>
    <row r="4" spans="1:18" ht="35.25" customHeight="1">
      <c r="A4" s="20"/>
      <c r="B4" s="21"/>
      <c r="C4" s="21"/>
      <c r="D4" s="22"/>
      <c r="E4" s="23"/>
      <c r="F4" s="24" t="s">
        <v>39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54"/>
    </row>
    <row r="5" spans="1:18" ht="43.5" customHeight="1">
      <c r="A5" s="2"/>
      <c r="B5" s="28" t="s">
        <v>12</v>
      </c>
      <c r="C5" s="29"/>
      <c r="D5" s="30">
        <v>11</v>
      </c>
      <c r="E5" s="13"/>
      <c r="F5" s="24" t="s">
        <v>13</v>
      </c>
      <c r="G5" s="25">
        <v>1.11</v>
      </c>
      <c r="H5" s="31"/>
      <c r="I5" s="5"/>
      <c r="J5" s="5"/>
      <c r="K5" s="5"/>
      <c r="L5" s="5"/>
      <c r="M5" s="13"/>
      <c r="N5" s="124" t="s">
        <v>14</v>
      </c>
      <c r="O5" s="125"/>
      <c r="P5" s="32">
        <f>P1-P2-P3</f>
        <v>2885.87</v>
      </c>
      <c r="Q5" s="10"/>
      <c r="R5" s="154">
        <f>R1</f>
        <v>2135.9900000000002</v>
      </c>
    </row>
    <row r="6" spans="1:18" ht="43.5" customHeight="1">
      <c r="A6" s="33"/>
      <c r="B6" s="34" t="s">
        <v>15</v>
      </c>
      <c r="C6" s="34"/>
      <c r="D6" s="35"/>
      <c r="E6" s="36">
        <v>1</v>
      </c>
      <c r="F6" s="37" t="s">
        <v>16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26" t="s">
        <v>17</v>
      </c>
      <c r="B7" s="127"/>
      <c r="C7" s="128"/>
      <c r="D7" s="129" t="s">
        <v>18</v>
      </c>
      <c r="E7" s="130"/>
      <c r="F7" s="131"/>
      <c r="G7" s="44">
        <f aca="true" t="shared" si="0" ref="G7:O7">SUM(G11:G22)</f>
        <v>0</v>
      </c>
      <c r="H7" s="45">
        <f t="shared" si="0"/>
        <v>0</v>
      </c>
      <c r="I7" s="46">
        <f t="shared" si="0"/>
        <v>0</v>
      </c>
      <c r="J7" s="46">
        <f t="shared" si="0"/>
        <v>1771.1799999999998</v>
      </c>
      <c r="K7" s="46">
        <f t="shared" si="0"/>
        <v>0</v>
      </c>
      <c r="L7" s="46">
        <f t="shared" si="0"/>
        <v>0</v>
      </c>
      <c r="M7" s="47">
        <f t="shared" si="0"/>
        <v>1114.69</v>
      </c>
      <c r="N7" s="48">
        <f t="shared" si="0"/>
        <v>2885.87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32"/>
      <c r="B8" s="133" t="s">
        <v>19</v>
      </c>
      <c r="C8" s="133" t="s">
        <v>20</v>
      </c>
      <c r="D8" s="134" t="s">
        <v>21</v>
      </c>
      <c r="E8" s="133" t="s">
        <v>22</v>
      </c>
      <c r="F8" s="135" t="s">
        <v>23</v>
      </c>
      <c r="G8" s="119" t="s">
        <v>24</v>
      </c>
      <c r="H8" s="145" t="s">
        <v>25</v>
      </c>
      <c r="I8" s="146" t="s">
        <v>26</v>
      </c>
      <c r="J8" s="146" t="s">
        <v>27</v>
      </c>
      <c r="K8" s="146" t="s">
        <v>28</v>
      </c>
      <c r="L8" s="147" t="s">
        <v>29</v>
      </c>
      <c r="M8" s="148"/>
      <c r="N8" s="122" t="s">
        <v>3</v>
      </c>
      <c r="O8" s="136" t="s">
        <v>30</v>
      </c>
      <c r="P8" s="137" t="s">
        <v>31</v>
      </c>
      <c r="Q8" s="51"/>
      <c r="R8" s="138" t="s">
        <v>75</v>
      </c>
    </row>
    <row r="9" spans="1:18" ht="36" customHeight="1">
      <c r="A9" s="132"/>
      <c r="B9" s="133"/>
      <c r="C9" s="133"/>
      <c r="D9" s="134"/>
      <c r="E9" s="133"/>
      <c r="F9" s="135"/>
      <c r="G9" s="120"/>
      <c r="H9" s="145"/>
      <c r="I9" s="146"/>
      <c r="J9" s="146"/>
      <c r="K9" s="146"/>
      <c r="L9" s="141" t="s">
        <v>33</v>
      </c>
      <c r="M9" s="143" t="s">
        <v>34</v>
      </c>
      <c r="N9" s="123"/>
      <c r="O9" s="136"/>
      <c r="P9" s="137"/>
      <c r="Q9" s="51"/>
      <c r="R9" s="139"/>
    </row>
    <row r="10" spans="1:18" ht="37.5" customHeight="1" thickBot="1" thickTop="1">
      <c r="A10" s="132"/>
      <c r="B10" s="133"/>
      <c r="C10" s="133"/>
      <c r="D10" s="134"/>
      <c r="E10" s="133"/>
      <c r="F10" s="135"/>
      <c r="G10" s="52" t="s">
        <v>35</v>
      </c>
      <c r="H10" s="145"/>
      <c r="I10" s="146"/>
      <c r="J10" s="146"/>
      <c r="K10" s="146"/>
      <c r="L10" s="142"/>
      <c r="M10" s="144"/>
      <c r="N10" s="123"/>
      <c r="O10" s="136"/>
      <c r="P10" s="137"/>
      <c r="Q10" s="51"/>
      <c r="R10" s="140"/>
    </row>
    <row r="11" spans="1:18" ht="30" customHeight="1" thickTop="1">
      <c r="A11" s="53">
        <v>1</v>
      </c>
      <c r="B11" s="95">
        <v>41684</v>
      </c>
      <c r="C11" s="54" t="s">
        <v>68</v>
      </c>
      <c r="D11" s="55" t="s">
        <v>45</v>
      </c>
      <c r="E11" s="55" t="s">
        <v>64</v>
      </c>
      <c r="F11" s="97">
        <v>160</v>
      </c>
      <c r="G11" s="57"/>
      <c r="H11" s="99"/>
      <c r="I11" s="100"/>
      <c r="J11" s="100">
        <v>160</v>
      </c>
      <c r="K11" s="103"/>
      <c r="L11" s="102"/>
      <c r="M11" s="96"/>
      <c r="N11" s="63">
        <f aca="true" t="shared" si="1" ref="N11:N17">SUM(H11:M11)</f>
        <v>160</v>
      </c>
      <c r="O11" s="64"/>
      <c r="P11" s="65">
        <f aca="true" t="shared" si="2" ref="P11:P22">IF(F11="Milano","X","")</f>
      </c>
      <c r="Q11" s="51"/>
      <c r="R11" s="155">
        <v>117.31</v>
      </c>
    </row>
    <row r="12" spans="1:18" ht="30" customHeight="1">
      <c r="A12" s="53">
        <v>2</v>
      </c>
      <c r="B12" s="95">
        <v>41691</v>
      </c>
      <c r="C12" s="54" t="s">
        <v>68</v>
      </c>
      <c r="D12" s="55" t="s">
        <v>45</v>
      </c>
      <c r="E12" s="55" t="s">
        <v>64</v>
      </c>
      <c r="F12" s="97">
        <v>165</v>
      </c>
      <c r="G12" s="57"/>
      <c r="H12" s="99"/>
      <c r="I12" s="100"/>
      <c r="J12" s="101">
        <v>165</v>
      </c>
      <c r="K12" s="104"/>
      <c r="L12" s="102"/>
      <c r="M12" s="96"/>
      <c r="N12" s="63">
        <f t="shared" si="1"/>
        <v>165</v>
      </c>
      <c r="O12" s="64"/>
      <c r="P12" s="65">
        <f t="shared" si="2"/>
      </c>
      <c r="Q12" s="51"/>
      <c r="R12" s="155">
        <v>120.23</v>
      </c>
    </row>
    <row r="13" spans="1:18" ht="30" customHeight="1">
      <c r="A13" s="53">
        <v>3</v>
      </c>
      <c r="B13" s="95">
        <v>41675</v>
      </c>
      <c r="C13" s="54" t="s">
        <v>68</v>
      </c>
      <c r="D13" s="55" t="s">
        <v>45</v>
      </c>
      <c r="E13" s="55" t="s">
        <v>64</v>
      </c>
      <c r="F13" s="97">
        <v>162</v>
      </c>
      <c r="G13" s="57"/>
      <c r="H13" s="99"/>
      <c r="I13" s="100"/>
      <c r="J13" s="100">
        <v>162</v>
      </c>
      <c r="K13" s="101"/>
      <c r="L13" s="102"/>
      <c r="M13" s="96"/>
      <c r="N13" s="63">
        <f t="shared" si="1"/>
        <v>162</v>
      </c>
      <c r="O13" s="64"/>
      <c r="P13" s="65">
        <f t="shared" si="2"/>
      </c>
      <c r="Q13" s="51"/>
      <c r="R13" s="155">
        <v>119.85</v>
      </c>
    </row>
    <row r="14" spans="1:18" ht="30" customHeight="1">
      <c r="A14" s="53">
        <v>4</v>
      </c>
      <c r="B14" s="95">
        <v>41673</v>
      </c>
      <c r="C14" s="54" t="s">
        <v>68</v>
      </c>
      <c r="D14" s="55" t="s">
        <v>46</v>
      </c>
      <c r="E14" s="55" t="s">
        <v>64</v>
      </c>
      <c r="F14" s="97">
        <v>19.98</v>
      </c>
      <c r="G14" s="57"/>
      <c r="H14" s="99"/>
      <c r="I14" s="100"/>
      <c r="J14" s="101"/>
      <c r="K14" s="105"/>
      <c r="L14" s="102"/>
      <c r="M14" s="96">
        <v>19.98</v>
      </c>
      <c r="N14" s="63">
        <f t="shared" si="1"/>
        <v>19.98</v>
      </c>
      <c r="O14" s="64"/>
      <c r="P14" s="65">
        <f t="shared" si="2"/>
      </c>
      <c r="Q14" s="51"/>
      <c r="R14" s="155">
        <v>14.81</v>
      </c>
    </row>
    <row r="15" spans="1:18" ht="30" customHeight="1">
      <c r="A15" s="53">
        <v>5</v>
      </c>
      <c r="B15" s="95">
        <v>41673</v>
      </c>
      <c r="C15" s="54" t="s">
        <v>68</v>
      </c>
      <c r="D15" s="55" t="s">
        <v>46</v>
      </c>
      <c r="E15" s="55" t="s">
        <v>64</v>
      </c>
      <c r="F15" s="97">
        <v>2.28</v>
      </c>
      <c r="G15" s="57"/>
      <c r="H15" s="99"/>
      <c r="I15" s="100"/>
      <c r="J15" s="101"/>
      <c r="K15" s="105"/>
      <c r="L15" s="102"/>
      <c r="M15" s="96">
        <v>2.28</v>
      </c>
      <c r="N15" s="63">
        <f t="shared" si="1"/>
        <v>2.28</v>
      </c>
      <c r="O15" s="64"/>
      <c r="P15" s="65">
        <f t="shared" si="2"/>
      </c>
      <c r="Q15" s="51"/>
      <c r="R15" s="155">
        <v>1.69</v>
      </c>
    </row>
    <row r="16" spans="1:18" ht="30" customHeight="1">
      <c r="A16" s="53">
        <v>6</v>
      </c>
      <c r="B16" s="95">
        <v>41687</v>
      </c>
      <c r="C16" s="54" t="s">
        <v>68</v>
      </c>
      <c r="D16" s="55" t="s">
        <v>46</v>
      </c>
      <c r="E16" s="55" t="s">
        <v>64</v>
      </c>
      <c r="F16" s="97">
        <v>2.54</v>
      </c>
      <c r="G16" s="57"/>
      <c r="H16" s="99"/>
      <c r="I16" s="100"/>
      <c r="J16" s="101"/>
      <c r="K16" s="105"/>
      <c r="L16" s="102"/>
      <c r="M16" s="96">
        <v>2.54</v>
      </c>
      <c r="N16" s="63">
        <f t="shared" si="1"/>
        <v>2.54</v>
      </c>
      <c r="O16" s="64"/>
      <c r="P16" s="65">
        <f t="shared" si="2"/>
      </c>
      <c r="Q16" s="51"/>
      <c r="R16" s="155">
        <v>1.85</v>
      </c>
    </row>
    <row r="17" spans="1:18" ht="30" customHeight="1">
      <c r="A17" s="53">
        <v>7</v>
      </c>
      <c r="B17" s="95">
        <v>41673</v>
      </c>
      <c r="C17" s="54" t="s">
        <v>68</v>
      </c>
      <c r="D17" s="55" t="s">
        <v>45</v>
      </c>
      <c r="E17" s="55" t="s">
        <v>64</v>
      </c>
      <c r="F17" s="97">
        <v>150</v>
      </c>
      <c r="G17" s="57"/>
      <c r="H17" s="99"/>
      <c r="I17" s="100"/>
      <c r="J17" s="101">
        <v>150</v>
      </c>
      <c r="K17" s="105"/>
      <c r="L17" s="102"/>
      <c r="M17" s="96"/>
      <c r="N17" s="63">
        <f t="shared" si="1"/>
        <v>150</v>
      </c>
      <c r="O17" s="64"/>
      <c r="P17" s="65">
        <f t="shared" si="2"/>
      </c>
      <c r="Q17" s="51"/>
      <c r="R17" s="155">
        <v>111.2</v>
      </c>
    </row>
    <row r="18" spans="1:18" ht="30" customHeight="1">
      <c r="A18" s="53">
        <v>8</v>
      </c>
      <c r="B18" s="95">
        <v>41673</v>
      </c>
      <c r="C18" s="54" t="s">
        <v>68</v>
      </c>
      <c r="D18" s="55" t="s">
        <v>71</v>
      </c>
      <c r="E18" s="55" t="s">
        <v>64</v>
      </c>
      <c r="F18" s="97">
        <v>557.27</v>
      </c>
      <c r="G18" s="57"/>
      <c r="H18" s="99"/>
      <c r="I18" s="100"/>
      <c r="J18" s="101">
        <v>557.27</v>
      </c>
      <c r="K18" s="105"/>
      <c r="L18" s="102"/>
      <c r="M18" s="96"/>
      <c r="N18" s="63">
        <f>SUM(H18:M18)</f>
        <v>557.27</v>
      </c>
      <c r="O18" s="64"/>
      <c r="P18" s="65">
        <f t="shared" si="2"/>
      </c>
      <c r="Q18" s="51"/>
      <c r="R18" s="155">
        <v>413.11</v>
      </c>
    </row>
    <row r="19" spans="1:18" ht="30" customHeight="1">
      <c r="A19" s="53">
        <v>9</v>
      </c>
      <c r="B19" s="95">
        <v>41687</v>
      </c>
      <c r="C19" s="54" t="s">
        <v>68</v>
      </c>
      <c r="D19" s="55" t="s">
        <v>71</v>
      </c>
      <c r="E19" s="55" t="s">
        <v>64</v>
      </c>
      <c r="F19" s="97">
        <v>576.91</v>
      </c>
      <c r="G19" s="57"/>
      <c r="H19" s="99"/>
      <c r="I19" s="100"/>
      <c r="J19" s="101">
        <v>576.91</v>
      </c>
      <c r="K19" s="105"/>
      <c r="L19" s="102"/>
      <c r="M19" s="96"/>
      <c r="N19" s="63">
        <f>SUM(H19:M19)</f>
        <v>576.91</v>
      </c>
      <c r="O19" s="64"/>
      <c r="P19" s="65">
        <f t="shared" si="2"/>
      </c>
      <c r="Q19" s="51"/>
      <c r="R19" s="155">
        <v>427.67</v>
      </c>
    </row>
    <row r="20" spans="1:18" ht="30" customHeight="1">
      <c r="A20" s="53">
        <v>10</v>
      </c>
      <c r="B20" s="95">
        <v>41687</v>
      </c>
      <c r="C20" s="54" t="s">
        <v>68</v>
      </c>
      <c r="D20" s="55" t="s">
        <v>65</v>
      </c>
      <c r="E20" s="55" t="s">
        <v>64</v>
      </c>
      <c r="F20" s="97">
        <v>840.6</v>
      </c>
      <c r="G20" s="57"/>
      <c r="H20" s="99"/>
      <c r="I20" s="100"/>
      <c r="J20" s="101"/>
      <c r="K20" s="105"/>
      <c r="L20" s="102"/>
      <c r="M20" s="96">
        <v>840.6</v>
      </c>
      <c r="N20" s="63">
        <f>SUM(H20:M20)</f>
        <v>840.6</v>
      </c>
      <c r="O20" s="64"/>
      <c r="P20" s="65">
        <f t="shared" si="2"/>
      </c>
      <c r="Q20" s="51"/>
      <c r="R20" s="155">
        <v>623.47</v>
      </c>
    </row>
    <row r="21" spans="1:18" ht="30" customHeight="1">
      <c r="A21" s="53">
        <v>11</v>
      </c>
      <c r="B21" s="95">
        <v>41690</v>
      </c>
      <c r="C21" s="54" t="s">
        <v>68</v>
      </c>
      <c r="D21" s="55" t="s">
        <v>79</v>
      </c>
      <c r="E21" s="55" t="s">
        <v>64</v>
      </c>
      <c r="F21" s="97">
        <v>249.29</v>
      </c>
      <c r="G21" s="57"/>
      <c r="H21" s="99"/>
      <c r="I21" s="100"/>
      <c r="J21" s="101"/>
      <c r="K21" s="105"/>
      <c r="L21" s="102"/>
      <c r="M21" s="96">
        <v>249.29</v>
      </c>
      <c r="N21" s="63">
        <f>SUM(H21:M21)</f>
        <v>249.29</v>
      </c>
      <c r="O21" s="64"/>
      <c r="P21" s="65">
        <f t="shared" si="2"/>
      </c>
      <c r="Q21" s="51"/>
      <c r="R21" s="155">
        <v>184.8</v>
      </c>
    </row>
    <row r="22" spans="1:18" ht="30" customHeight="1">
      <c r="A22" s="53">
        <v>12</v>
      </c>
      <c r="B22" s="95"/>
      <c r="C22" s="54"/>
      <c r="D22" s="55"/>
      <c r="E22" s="55"/>
      <c r="F22" s="97"/>
      <c r="G22" s="57"/>
      <c r="H22" s="99"/>
      <c r="I22" s="100"/>
      <c r="J22" s="101"/>
      <c r="K22" s="105"/>
      <c r="L22" s="102"/>
      <c r="M22" s="96"/>
      <c r="N22" s="63">
        <f>SUM(H22:M22)</f>
        <v>0</v>
      </c>
      <c r="O22" s="64"/>
      <c r="P22" s="65">
        <f t="shared" si="2"/>
      </c>
      <c r="Q22" s="51"/>
      <c r="R22" s="155">
        <f>N22/$E$6</f>
        <v>0</v>
      </c>
    </row>
    <row r="23" ht="30" customHeight="1"/>
    <row r="24" spans="1:18" ht="18.75" customHeight="1">
      <c r="A24" s="67"/>
      <c r="B24" s="68"/>
      <c r="C24" s="68"/>
      <c r="D24" s="68"/>
      <c r="E24" s="68"/>
      <c r="F24" s="98"/>
      <c r="G24" s="68"/>
      <c r="H24" s="68"/>
      <c r="I24" s="68"/>
      <c r="J24" s="68"/>
      <c r="K24" s="68"/>
      <c r="L24" s="68"/>
      <c r="M24" s="68"/>
      <c r="N24" s="69"/>
      <c r="O24" s="68"/>
      <c r="P24" s="68"/>
      <c r="Q24" s="70"/>
      <c r="R24" s="71"/>
    </row>
    <row r="25" spans="1:18" ht="18.75" customHeight="1">
      <c r="A25" s="72"/>
      <c r="B25" s="73"/>
      <c r="C25" s="74"/>
      <c r="D25" s="75"/>
      <c r="E25" s="76"/>
      <c r="F25" s="77"/>
      <c r="G25" s="78"/>
      <c r="H25" s="79"/>
      <c r="I25" s="79"/>
      <c r="J25" s="80"/>
      <c r="K25" s="80"/>
      <c r="L25" s="79"/>
      <c r="M25" s="79"/>
      <c r="N25" s="81"/>
      <c r="O25" s="82"/>
      <c r="P25" s="83"/>
      <c r="Q25" s="70"/>
      <c r="R25" s="5"/>
    </row>
    <row r="26" spans="1:18" ht="18.75" customHeight="1">
      <c r="A26" s="84"/>
      <c r="B26" s="85" t="s">
        <v>36</v>
      </c>
      <c r="C26" s="85"/>
      <c r="D26" s="85"/>
      <c r="E26" s="77"/>
      <c r="F26" s="77"/>
      <c r="G26" s="85" t="s">
        <v>37</v>
      </c>
      <c r="H26" s="85"/>
      <c r="I26" s="85"/>
      <c r="J26" s="77"/>
      <c r="K26" s="77"/>
      <c r="L26" s="85" t="s">
        <v>38</v>
      </c>
      <c r="M26" s="85"/>
      <c r="N26" s="86"/>
      <c r="O26" s="77"/>
      <c r="P26" s="83"/>
      <c r="Q26" s="70"/>
      <c r="R26" s="5"/>
    </row>
    <row r="27" spans="1:18" ht="18.75" customHeight="1">
      <c r="A27" s="84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87"/>
      <c r="O27" s="77"/>
      <c r="P27" s="83"/>
      <c r="Q27" s="70"/>
      <c r="R27" s="5"/>
    </row>
    <row r="28" spans="1:18" ht="18.7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89"/>
      <c r="P28" s="89"/>
      <c r="Q28" s="70"/>
      <c r="R28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zoomScale="50" zoomScaleNormal="50" zoomScalePageLayoutView="0" workbookViewId="0" topLeftCell="A4">
      <selection activeCell="S35" activeCellId="1" sqref="S27 S35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5.59765625" style="1" bestFit="1" customWidth="1"/>
    <col min="20" max="16384" width="10.19921875" style="1" customWidth="1"/>
  </cols>
  <sheetData>
    <row r="1" spans="1:19" ht="65.25" customHeight="1">
      <c r="A1" s="2"/>
      <c r="B1" s="121" t="s">
        <v>0</v>
      </c>
      <c r="C1" s="121"/>
      <c r="D1" s="121" t="s">
        <v>1</v>
      </c>
      <c r="E1" s="121"/>
      <c r="F1" s="3">
        <v>41671</v>
      </c>
      <c r="G1" s="4" t="s">
        <v>77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13518.16</v>
      </c>
      <c r="Q1" s="10" t="s">
        <v>4</v>
      </c>
      <c r="R1" s="157">
        <f>SUM(R11:R38)</f>
        <v>1013.5418896447466</v>
      </c>
      <c r="S1" s="154">
        <f>SUM(S11:S38)</f>
        <v>743.1099999999999</v>
      </c>
    </row>
    <row r="2" spans="1:19" ht="57.75" customHeight="1">
      <c r="A2" s="2"/>
      <c r="B2" s="121" t="s">
        <v>5</v>
      </c>
      <c r="C2" s="121"/>
      <c r="D2" s="121" t="s">
        <v>6</v>
      </c>
      <c r="E2" s="121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27"/>
      <c r="S2" s="154"/>
    </row>
    <row r="3" spans="1:19" ht="35.25" customHeight="1">
      <c r="A3" s="2"/>
      <c r="B3" s="121" t="s">
        <v>9</v>
      </c>
      <c r="C3" s="121"/>
      <c r="D3" s="121" t="s">
        <v>8</v>
      </c>
      <c r="E3" s="121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27"/>
      <c r="S3" s="154"/>
    </row>
    <row r="4" spans="1:19" ht="35.25" customHeight="1">
      <c r="A4" s="20"/>
      <c r="B4" s="21"/>
      <c r="C4" s="21"/>
      <c r="D4" s="22"/>
      <c r="E4" s="23"/>
      <c r="F4" s="24" t="s">
        <v>11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154"/>
    </row>
    <row r="5" spans="1:19" ht="43.5" customHeight="1">
      <c r="A5" s="2"/>
      <c r="B5" s="28" t="s">
        <v>12</v>
      </c>
      <c r="C5" s="29"/>
      <c r="D5" s="30">
        <v>29</v>
      </c>
      <c r="E5" s="13" t="s">
        <v>62</v>
      </c>
      <c r="F5" s="24" t="s">
        <v>13</v>
      </c>
      <c r="G5" s="25">
        <v>1.11</v>
      </c>
      <c r="H5" s="31"/>
      <c r="I5" s="5"/>
      <c r="J5" s="5"/>
      <c r="K5" s="5"/>
      <c r="L5" s="5"/>
      <c r="M5" s="13"/>
      <c r="N5" s="124" t="s">
        <v>14</v>
      </c>
      <c r="O5" s="125"/>
      <c r="P5" s="32">
        <f>P1-P2-P3</f>
        <v>13518.16</v>
      </c>
      <c r="Q5" s="10"/>
      <c r="R5" s="157">
        <f>R1</f>
        <v>1013.5418896447466</v>
      </c>
      <c r="S5" s="154">
        <f>S1</f>
        <v>743.1099999999999</v>
      </c>
    </row>
    <row r="6" spans="1:18" ht="43.5" customHeight="1">
      <c r="A6" s="33"/>
      <c r="B6" s="34" t="s">
        <v>61</v>
      </c>
      <c r="C6" s="34"/>
      <c r="D6" s="91"/>
      <c r="E6" s="36">
        <v>13.23</v>
      </c>
      <c r="F6" s="37" t="s">
        <v>16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26" t="s">
        <v>17</v>
      </c>
      <c r="B7" s="127"/>
      <c r="C7" s="128"/>
      <c r="D7" s="129" t="s">
        <v>18</v>
      </c>
      <c r="E7" s="130"/>
      <c r="F7" s="131"/>
      <c r="G7" s="44">
        <f>SUM(G11:G38)</f>
        <v>0</v>
      </c>
      <c r="H7" s="45">
        <f>SUM(H11:H38)</f>
        <v>0</v>
      </c>
      <c r="I7" s="46">
        <f>SUM(I11:I38)</f>
        <v>0</v>
      </c>
      <c r="J7" s="46">
        <f>SUM(J11:J38)</f>
        <v>4035</v>
      </c>
      <c r="K7" s="46">
        <f>SUM(K11:K38)</f>
        <v>0</v>
      </c>
      <c r="L7" s="46">
        <f>SUM(L11:L38)</f>
        <v>0</v>
      </c>
      <c r="M7" s="47">
        <f>SUM(M11:M38)</f>
        <v>9483.16</v>
      </c>
      <c r="N7" s="49">
        <f>SUM(N11:N38)</f>
        <v>13518.16</v>
      </c>
      <c r="O7" s="49">
        <f>SUM(O11:O38)</f>
        <v>0</v>
      </c>
      <c r="P7" s="50">
        <f>N7-SUM(H7:M7)</f>
        <v>0</v>
      </c>
      <c r="Q7" s="5"/>
      <c r="R7" s="40"/>
    </row>
    <row r="8" spans="1:19" ht="36" customHeight="1" thickBot="1" thickTop="1">
      <c r="A8" s="132"/>
      <c r="B8" s="133" t="s">
        <v>19</v>
      </c>
      <c r="C8" s="133" t="s">
        <v>20</v>
      </c>
      <c r="D8" s="134" t="s">
        <v>21</v>
      </c>
      <c r="E8" s="133" t="s">
        <v>22</v>
      </c>
      <c r="F8" s="135" t="s">
        <v>23</v>
      </c>
      <c r="G8" s="119" t="s">
        <v>24</v>
      </c>
      <c r="H8" s="145" t="s">
        <v>25</v>
      </c>
      <c r="I8" s="146" t="s">
        <v>26</v>
      </c>
      <c r="J8" s="146" t="s">
        <v>27</v>
      </c>
      <c r="K8" s="146" t="s">
        <v>28</v>
      </c>
      <c r="L8" s="147" t="s">
        <v>29</v>
      </c>
      <c r="M8" s="148"/>
      <c r="N8" s="122" t="s">
        <v>3</v>
      </c>
      <c r="O8" s="136" t="s">
        <v>30</v>
      </c>
      <c r="P8" s="137" t="s">
        <v>31</v>
      </c>
      <c r="Q8" s="51"/>
      <c r="R8" s="138" t="s">
        <v>32</v>
      </c>
      <c r="S8" s="138" t="s">
        <v>75</v>
      </c>
    </row>
    <row r="9" spans="1:19" ht="36" customHeight="1" thickBot="1" thickTop="1">
      <c r="A9" s="132"/>
      <c r="B9" s="133"/>
      <c r="C9" s="133"/>
      <c r="D9" s="134"/>
      <c r="E9" s="133"/>
      <c r="F9" s="135"/>
      <c r="G9" s="120"/>
      <c r="H9" s="145"/>
      <c r="I9" s="146"/>
      <c r="J9" s="146"/>
      <c r="K9" s="146"/>
      <c r="L9" s="141" t="s">
        <v>33</v>
      </c>
      <c r="M9" s="143" t="s">
        <v>34</v>
      </c>
      <c r="N9" s="123"/>
      <c r="O9" s="136"/>
      <c r="P9" s="137"/>
      <c r="Q9" s="51"/>
      <c r="R9" s="139"/>
      <c r="S9" s="139"/>
    </row>
    <row r="10" spans="1:19" ht="37.5" customHeight="1" thickBot="1" thickTop="1">
      <c r="A10" s="132"/>
      <c r="B10" s="133"/>
      <c r="C10" s="133"/>
      <c r="D10" s="134"/>
      <c r="E10" s="133"/>
      <c r="F10" s="135"/>
      <c r="G10" s="52" t="s">
        <v>35</v>
      </c>
      <c r="H10" s="145"/>
      <c r="I10" s="146"/>
      <c r="J10" s="146"/>
      <c r="K10" s="146"/>
      <c r="L10" s="142"/>
      <c r="M10" s="144"/>
      <c r="N10" s="123"/>
      <c r="O10" s="136"/>
      <c r="P10" s="137"/>
      <c r="Q10" s="51"/>
      <c r="R10" s="140"/>
      <c r="S10" s="140"/>
    </row>
    <row r="11" spans="1:19" ht="30" customHeight="1" thickTop="1">
      <c r="A11" s="53">
        <v>1</v>
      </c>
      <c r="B11" s="95">
        <v>41690</v>
      </c>
      <c r="C11" s="54" t="s">
        <v>66</v>
      </c>
      <c r="D11" s="55" t="s">
        <v>78</v>
      </c>
      <c r="E11" s="55" t="s">
        <v>63</v>
      </c>
      <c r="F11" s="56">
        <v>632.82</v>
      </c>
      <c r="G11" s="57"/>
      <c r="H11" s="58"/>
      <c r="I11" s="59"/>
      <c r="J11" s="60"/>
      <c r="K11" s="66"/>
      <c r="L11" s="61"/>
      <c r="M11" s="62">
        <v>632.82</v>
      </c>
      <c r="N11" s="63">
        <f aca="true" t="shared" si="0" ref="N11:N23">SUM(H11:M11)</f>
        <v>632.82</v>
      </c>
      <c r="O11" s="64"/>
      <c r="P11" s="65"/>
      <c r="Q11" s="51"/>
      <c r="R11" s="156">
        <v>47.69</v>
      </c>
      <c r="S11" s="156">
        <v>34.67</v>
      </c>
    </row>
    <row r="12" spans="1:19" ht="30" customHeight="1">
      <c r="A12" s="53">
        <v>2</v>
      </c>
      <c r="B12" s="95">
        <v>41675</v>
      </c>
      <c r="C12" s="54" t="s">
        <v>63</v>
      </c>
      <c r="D12" s="55" t="s">
        <v>65</v>
      </c>
      <c r="E12" s="55" t="s">
        <v>63</v>
      </c>
      <c r="F12" s="56">
        <v>3938.44</v>
      </c>
      <c r="G12" s="57"/>
      <c r="H12" s="58"/>
      <c r="I12" s="59"/>
      <c r="J12" s="60"/>
      <c r="K12" s="66"/>
      <c r="L12" s="61"/>
      <c r="M12" s="62">
        <v>3938.44</v>
      </c>
      <c r="N12" s="63">
        <f t="shared" si="0"/>
        <v>3938.44</v>
      </c>
      <c r="O12" s="64"/>
      <c r="P12" s="65"/>
      <c r="Q12" s="51"/>
      <c r="R12" s="156">
        <v>292.73</v>
      </c>
      <c r="S12" s="156">
        <v>216.56</v>
      </c>
    </row>
    <row r="13" spans="1:19" ht="30" customHeight="1">
      <c r="A13" s="53">
        <v>3</v>
      </c>
      <c r="B13" s="95">
        <v>41690</v>
      </c>
      <c r="C13" s="54" t="s">
        <v>67</v>
      </c>
      <c r="D13" s="55" t="s">
        <v>46</v>
      </c>
      <c r="E13" s="55" t="s">
        <v>63</v>
      </c>
      <c r="F13" s="56">
        <v>23.9</v>
      </c>
      <c r="G13" s="57"/>
      <c r="H13" s="58"/>
      <c r="I13" s="59"/>
      <c r="J13" s="60"/>
      <c r="K13" s="66"/>
      <c r="L13" s="61"/>
      <c r="M13" s="62">
        <v>23.9</v>
      </c>
      <c r="N13" s="63">
        <f t="shared" si="0"/>
        <v>23.9</v>
      </c>
      <c r="O13" s="64"/>
      <c r="P13" s="65"/>
      <c r="Q13" s="51"/>
      <c r="R13" s="156">
        <v>1.8</v>
      </c>
      <c r="S13" s="156">
        <v>1.31</v>
      </c>
    </row>
    <row r="14" spans="1:19" ht="30" customHeight="1">
      <c r="A14" s="53">
        <v>4</v>
      </c>
      <c r="B14" s="95">
        <v>41690</v>
      </c>
      <c r="C14" s="54" t="s">
        <v>67</v>
      </c>
      <c r="D14" s="55" t="s">
        <v>46</v>
      </c>
      <c r="E14" s="55" t="s">
        <v>63</v>
      </c>
      <c r="F14" s="56">
        <v>2840</v>
      </c>
      <c r="G14" s="57"/>
      <c r="H14" s="58"/>
      <c r="I14" s="59"/>
      <c r="J14" s="60"/>
      <c r="K14" s="66"/>
      <c r="L14" s="61"/>
      <c r="M14" s="62">
        <v>2840</v>
      </c>
      <c r="N14" s="63">
        <f t="shared" si="0"/>
        <v>2840</v>
      </c>
      <c r="O14" s="64"/>
      <c r="P14" s="65"/>
      <c r="Q14" s="51"/>
      <c r="R14" s="156">
        <v>214.03</v>
      </c>
      <c r="S14" s="156">
        <v>155.59</v>
      </c>
    </row>
    <row r="15" spans="1:19" ht="30" customHeight="1">
      <c r="A15" s="53">
        <v>5</v>
      </c>
      <c r="B15" s="95">
        <v>41684</v>
      </c>
      <c r="C15" s="54" t="s">
        <v>67</v>
      </c>
      <c r="D15" s="55" t="s">
        <v>45</v>
      </c>
      <c r="E15" s="55" t="s">
        <v>63</v>
      </c>
      <c r="F15" s="56">
        <v>320</v>
      </c>
      <c r="G15" s="57"/>
      <c r="H15" s="58"/>
      <c r="I15" s="59"/>
      <c r="J15" s="60">
        <v>320</v>
      </c>
      <c r="K15" s="66"/>
      <c r="L15" s="61"/>
      <c r="M15" s="62"/>
      <c r="N15" s="63">
        <f t="shared" si="0"/>
        <v>320</v>
      </c>
      <c r="O15" s="64"/>
      <c r="P15" s="65"/>
      <c r="Q15" s="51"/>
      <c r="R15" s="156">
        <v>23.99</v>
      </c>
      <c r="S15" s="156">
        <v>17.59</v>
      </c>
    </row>
    <row r="16" spans="1:19" ht="30" customHeight="1">
      <c r="A16" s="53">
        <v>6</v>
      </c>
      <c r="B16" s="95">
        <v>41691</v>
      </c>
      <c r="C16" s="54" t="s">
        <v>67</v>
      </c>
      <c r="D16" s="55" t="s">
        <v>45</v>
      </c>
      <c r="E16" s="55" t="s">
        <v>63</v>
      </c>
      <c r="F16" s="56">
        <v>350</v>
      </c>
      <c r="G16" s="57"/>
      <c r="H16" s="58"/>
      <c r="I16" s="59"/>
      <c r="J16" s="60">
        <v>350</v>
      </c>
      <c r="K16" s="66"/>
      <c r="L16" s="61"/>
      <c r="M16" s="62"/>
      <c r="N16" s="63">
        <f t="shared" si="0"/>
        <v>350</v>
      </c>
      <c r="O16" s="64"/>
      <c r="P16" s="65"/>
      <c r="Q16" s="51"/>
      <c r="R16" s="156">
        <v>26.26</v>
      </c>
      <c r="S16" s="156">
        <v>19.13</v>
      </c>
    </row>
    <row r="17" spans="1:19" ht="30" customHeight="1">
      <c r="A17" s="53">
        <v>7</v>
      </c>
      <c r="B17" s="95">
        <v>41690</v>
      </c>
      <c r="C17" s="54" t="s">
        <v>66</v>
      </c>
      <c r="D17" s="55" t="s">
        <v>45</v>
      </c>
      <c r="E17" s="55" t="s">
        <v>63</v>
      </c>
      <c r="F17" s="56">
        <v>320</v>
      </c>
      <c r="G17" s="57"/>
      <c r="H17" s="58"/>
      <c r="I17" s="59"/>
      <c r="J17" s="60">
        <v>320</v>
      </c>
      <c r="K17" s="66"/>
      <c r="L17" s="61"/>
      <c r="M17" s="62"/>
      <c r="N17" s="63">
        <f t="shared" si="0"/>
        <v>320</v>
      </c>
      <c r="O17" s="64"/>
      <c r="P17" s="65"/>
      <c r="Q17" s="51"/>
      <c r="R17" s="156">
        <v>24.12</v>
      </c>
      <c r="S17" s="156">
        <v>17.53</v>
      </c>
    </row>
    <row r="18" spans="1:19" ht="30" customHeight="1">
      <c r="A18" s="53">
        <v>8</v>
      </c>
      <c r="B18" s="95">
        <v>41690</v>
      </c>
      <c r="C18" s="54" t="s">
        <v>66</v>
      </c>
      <c r="D18" s="55" t="s">
        <v>46</v>
      </c>
      <c r="E18" s="55" t="s">
        <v>63</v>
      </c>
      <c r="F18" s="56">
        <v>207</v>
      </c>
      <c r="G18" s="57"/>
      <c r="H18" s="58"/>
      <c r="I18" s="59"/>
      <c r="J18" s="60"/>
      <c r="K18" s="66"/>
      <c r="L18" s="61"/>
      <c r="M18" s="62">
        <v>207</v>
      </c>
      <c r="N18" s="63">
        <f t="shared" si="0"/>
        <v>207</v>
      </c>
      <c r="O18" s="64"/>
      <c r="P18" s="65"/>
      <c r="Q18" s="51"/>
      <c r="R18" s="156">
        <v>15.6</v>
      </c>
      <c r="S18" s="156">
        <v>11.34</v>
      </c>
    </row>
    <row r="19" spans="1:19" ht="30" customHeight="1">
      <c r="A19" s="53">
        <v>9</v>
      </c>
      <c r="B19" s="95">
        <v>41689</v>
      </c>
      <c r="C19" s="54" t="s">
        <v>66</v>
      </c>
      <c r="D19" s="55" t="s">
        <v>45</v>
      </c>
      <c r="E19" s="55" t="s">
        <v>63</v>
      </c>
      <c r="F19" s="56">
        <v>200</v>
      </c>
      <c r="G19" s="57"/>
      <c r="H19" s="58"/>
      <c r="I19" s="59"/>
      <c r="J19" s="60">
        <v>200</v>
      </c>
      <c r="K19" s="66"/>
      <c r="L19" s="61"/>
      <c r="M19" s="62"/>
      <c r="N19" s="63">
        <f t="shared" si="0"/>
        <v>200</v>
      </c>
      <c r="O19" s="64"/>
      <c r="P19" s="65"/>
      <c r="Q19" s="51"/>
      <c r="R19" s="156">
        <v>15.13</v>
      </c>
      <c r="S19" s="156">
        <v>11.02</v>
      </c>
    </row>
    <row r="20" spans="1:19" ht="30" customHeight="1">
      <c r="A20" s="53">
        <v>10</v>
      </c>
      <c r="B20" s="95">
        <v>41690</v>
      </c>
      <c r="C20" s="54" t="s">
        <v>66</v>
      </c>
      <c r="D20" s="55" t="s">
        <v>46</v>
      </c>
      <c r="E20" s="55" t="s">
        <v>63</v>
      </c>
      <c r="F20" s="56">
        <v>86</v>
      </c>
      <c r="G20" s="57"/>
      <c r="H20" s="58"/>
      <c r="I20" s="59"/>
      <c r="J20" s="60"/>
      <c r="K20" s="66"/>
      <c r="L20" s="61"/>
      <c r="M20" s="62">
        <v>86</v>
      </c>
      <c r="N20" s="63">
        <f t="shared" si="0"/>
        <v>86</v>
      </c>
      <c r="O20" s="64"/>
      <c r="P20" s="65"/>
      <c r="Q20" s="51"/>
      <c r="R20" s="156">
        <v>6.48</v>
      </c>
      <c r="S20" s="156">
        <v>4.71</v>
      </c>
    </row>
    <row r="21" spans="1:19" ht="30" customHeight="1">
      <c r="A21" s="53">
        <v>11</v>
      </c>
      <c r="B21" s="95">
        <v>41691</v>
      </c>
      <c r="C21" s="54" t="s">
        <v>66</v>
      </c>
      <c r="D21" s="55" t="s">
        <v>46</v>
      </c>
      <c r="E21" s="55" t="s">
        <v>63</v>
      </c>
      <c r="F21" s="56">
        <v>174</v>
      </c>
      <c r="G21" s="57"/>
      <c r="H21" s="58"/>
      <c r="I21" s="59"/>
      <c r="J21" s="60"/>
      <c r="K21" s="66"/>
      <c r="L21" s="61"/>
      <c r="M21" s="62">
        <v>174</v>
      </c>
      <c r="N21" s="63">
        <f t="shared" si="0"/>
        <v>174</v>
      </c>
      <c r="O21" s="64"/>
      <c r="P21" s="65"/>
      <c r="Q21" s="51"/>
      <c r="R21" s="156">
        <v>13.05</v>
      </c>
      <c r="S21" s="156">
        <v>9.51</v>
      </c>
    </row>
    <row r="22" spans="1:19" ht="30" customHeight="1">
      <c r="A22" s="53">
        <v>12</v>
      </c>
      <c r="B22" s="95">
        <v>41688</v>
      </c>
      <c r="C22" s="54" t="s">
        <v>67</v>
      </c>
      <c r="D22" s="55" t="s">
        <v>45</v>
      </c>
      <c r="E22" s="55" t="s">
        <v>63</v>
      </c>
      <c r="F22" s="56">
        <v>280</v>
      </c>
      <c r="G22" s="57"/>
      <c r="H22" s="58"/>
      <c r="I22" s="59"/>
      <c r="J22" s="60">
        <v>280</v>
      </c>
      <c r="K22" s="66"/>
      <c r="L22" s="61"/>
      <c r="M22" s="62"/>
      <c r="N22" s="63">
        <f t="shared" si="0"/>
        <v>280</v>
      </c>
      <c r="O22" s="64"/>
      <c r="P22" s="65"/>
      <c r="Q22" s="51"/>
      <c r="R22" s="156">
        <v>21.17</v>
      </c>
      <c r="S22" s="156">
        <v>15.45</v>
      </c>
    </row>
    <row r="23" spans="1:19" ht="30" customHeight="1">
      <c r="A23" s="53">
        <v>13</v>
      </c>
      <c r="B23" s="95">
        <v>41690</v>
      </c>
      <c r="C23" s="54" t="s">
        <v>67</v>
      </c>
      <c r="D23" s="55" t="s">
        <v>45</v>
      </c>
      <c r="E23" s="55" t="s">
        <v>63</v>
      </c>
      <c r="F23" s="56">
        <v>250</v>
      </c>
      <c r="G23" s="57"/>
      <c r="H23" s="58"/>
      <c r="I23" s="59"/>
      <c r="J23" s="60">
        <v>250</v>
      </c>
      <c r="K23" s="66"/>
      <c r="L23" s="61"/>
      <c r="M23" s="62"/>
      <c r="N23" s="63">
        <f t="shared" si="0"/>
        <v>250</v>
      </c>
      <c r="O23" s="64"/>
      <c r="P23" s="65"/>
      <c r="Q23" s="51"/>
      <c r="R23" s="156">
        <v>18.84</v>
      </c>
      <c r="S23" s="156">
        <v>13.7</v>
      </c>
    </row>
    <row r="24" spans="1:19" ht="30" customHeight="1">
      <c r="A24" s="53">
        <v>14</v>
      </c>
      <c r="B24" s="95">
        <v>41684</v>
      </c>
      <c r="C24" s="54" t="s">
        <v>67</v>
      </c>
      <c r="D24" s="55" t="s">
        <v>46</v>
      </c>
      <c r="E24" s="55" t="s">
        <v>63</v>
      </c>
      <c r="F24" s="56">
        <v>74</v>
      </c>
      <c r="G24" s="57"/>
      <c r="H24" s="58"/>
      <c r="I24" s="59"/>
      <c r="J24" s="60"/>
      <c r="K24" s="66"/>
      <c r="L24" s="61"/>
      <c r="M24" s="62">
        <v>74</v>
      </c>
      <c r="N24" s="63">
        <f aca="true" t="shared" si="1" ref="N24:N38">SUM(H24:M24)</f>
        <v>74</v>
      </c>
      <c r="O24" s="64"/>
      <c r="P24" s="65">
        <f aca="true" t="shared" si="2" ref="P24:P38">IF(F24="Milano","X","")</f>
      </c>
      <c r="Q24" s="51"/>
      <c r="R24" s="156">
        <v>5.55</v>
      </c>
      <c r="S24" s="156">
        <v>4.07</v>
      </c>
    </row>
    <row r="25" spans="1:19" ht="30" customHeight="1">
      <c r="A25" s="53">
        <v>15</v>
      </c>
      <c r="B25" s="95">
        <v>41687</v>
      </c>
      <c r="C25" s="54" t="s">
        <v>67</v>
      </c>
      <c r="D25" s="55" t="s">
        <v>45</v>
      </c>
      <c r="E25" s="55" t="s">
        <v>63</v>
      </c>
      <c r="F25" s="56">
        <v>370</v>
      </c>
      <c r="G25" s="57"/>
      <c r="H25" s="58"/>
      <c r="I25" s="59"/>
      <c r="J25" s="60">
        <v>370</v>
      </c>
      <c r="K25" s="66"/>
      <c r="L25" s="61"/>
      <c r="M25" s="62"/>
      <c r="N25" s="63">
        <f t="shared" si="1"/>
        <v>370</v>
      </c>
      <c r="O25" s="64"/>
      <c r="P25" s="65">
        <f t="shared" si="2"/>
      </c>
      <c r="Q25" s="51"/>
      <c r="R25" s="156">
        <v>27.93</v>
      </c>
      <c r="S25" s="156">
        <v>20.4</v>
      </c>
    </row>
    <row r="26" spans="1:19" ht="30" customHeight="1">
      <c r="A26" s="53">
        <v>16</v>
      </c>
      <c r="B26" s="95">
        <v>41690</v>
      </c>
      <c r="C26" s="54" t="s">
        <v>67</v>
      </c>
      <c r="D26" s="55" t="s">
        <v>46</v>
      </c>
      <c r="E26" s="55" t="s">
        <v>63</v>
      </c>
      <c r="F26" s="56">
        <v>86</v>
      </c>
      <c r="G26" s="57"/>
      <c r="H26" s="58"/>
      <c r="I26" s="59"/>
      <c r="J26" s="60"/>
      <c r="K26" s="66"/>
      <c r="L26" s="61"/>
      <c r="M26" s="62">
        <v>86</v>
      </c>
      <c r="N26" s="63">
        <f t="shared" si="1"/>
        <v>86</v>
      </c>
      <c r="O26" s="64"/>
      <c r="P26" s="65">
        <f t="shared" si="2"/>
      </c>
      <c r="Q26" s="51"/>
      <c r="R26" s="156">
        <v>6.48</v>
      </c>
      <c r="S26" s="156">
        <v>4.71</v>
      </c>
    </row>
    <row r="27" spans="1:19" ht="30" customHeight="1">
      <c r="A27" s="53">
        <v>17</v>
      </c>
      <c r="B27" s="95">
        <v>41674</v>
      </c>
      <c r="C27" s="54" t="s">
        <v>66</v>
      </c>
      <c r="D27" s="55" t="s">
        <v>45</v>
      </c>
      <c r="E27" s="55" t="s">
        <v>63</v>
      </c>
      <c r="F27" s="56">
        <v>300</v>
      </c>
      <c r="G27" s="57"/>
      <c r="H27" s="58"/>
      <c r="I27" s="59"/>
      <c r="J27" s="60">
        <v>300</v>
      </c>
      <c r="K27" s="66"/>
      <c r="L27" s="61"/>
      <c r="M27" s="62"/>
      <c r="N27" s="63">
        <f t="shared" si="1"/>
        <v>300</v>
      </c>
      <c r="O27" s="64"/>
      <c r="P27" s="65">
        <f t="shared" si="2"/>
      </c>
      <c r="Q27" s="51"/>
      <c r="R27" s="156">
        <v>22.4</v>
      </c>
      <c r="S27" s="156">
        <v>16.59</v>
      </c>
    </row>
    <row r="28" spans="1:19" ht="30" customHeight="1">
      <c r="A28" s="53">
        <v>18</v>
      </c>
      <c r="B28" s="95">
        <v>41688</v>
      </c>
      <c r="C28" s="54" t="s">
        <v>66</v>
      </c>
      <c r="D28" s="55" t="s">
        <v>45</v>
      </c>
      <c r="E28" s="55" t="s">
        <v>63</v>
      </c>
      <c r="F28" s="56">
        <v>80</v>
      </c>
      <c r="G28" s="57"/>
      <c r="H28" s="58">
        <f aca="true" t="shared" si="3" ref="H28:H36">IF($D$3="si",($G$5/$G$6*G28),IF($D$3="no",G28*$G$4,0))</f>
        <v>0</v>
      </c>
      <c r="I28" s="59"/>
      <c r="J28" s="60">
        <v>80</v>
      </c>
      <c r="K28" s="66"/>
      <c r="L28" s="61"/>
      <c r="M28" s="62"/>
      <c r="N28" s="63">
        <f t="shared" si="1"/>
        <v>80</v>
      </c>
      <c r="O28" s="64"/>
      <c r="P28" s="65">
        <f t="shared" si="2"/>
      </c>
      <c r="Q28" s="51"/>
      <c r="R28" s="156">
        <f aca="true" t="shared" si="4" ref="R24:S37">N28/$E$6</f>
        <v>6.046863189720332</v>
      </c>
      <c r="S28" s="156">
        <v>4.41</v>
      </c>
    </row>
    <row r="29" spans="1:19" ht="30" customHeight="1">
      <c r="A29" s="53">
        <v>19</v>
      </c>
      <c r="B29" s="95">
        <v>41682</v>
      </c>
      <c r="C29" s="54" t="s">
        <v>69</v>
      </c>
      <c r="D29" s="55" t="s">
        <v>45</v>
      </c>
      <c r="E29" s="55" t="s">
        <v>63</v>
      </c>
      <c r="F29" s="56">
        <v>470</v>
      </c>
      <c r="G29" s="57"/>
      <c r="H29" s="58">
        <f t="shared" si="3"/>
        <v>0</v>
      </c>
      <c r="I29" s="59"/>
      <c r="J29" s="60">
        <v>470</v>
      </c>
      <c r="K29" s="66"/>
      <c r="L29" s="61"/>
      <c r="M29" s="62"/>
      <c r="N29" s="63">
        <f t="shared" si="1"/>
        <v>470</v>
      </c>
      <c r="O29" s="64"/>
      <c r="P29" s="65">
        <f t="shared" si="2"/>
      </c>
      <c r="Q29" s="51"/>
      <c r="R29" s="156">
        <v>35.31</v>
      </c>
      <c r="S29" s="156">
        <v>25.85</v>
      </c>
    </row>
    <row r="30" spans="1:19" ht="30" customHeight="1">
      <c r="A30" s="53">
        <v>20</v>
      </c>
      <c r="B30" s="95">
        <v>41688</v>
      </c>
      <c r="C30" s="54" t="s">
        <v>66</v>
      </c>
      <c r="D30" s="55" t="s">
        <v>46</v>
      </c>
      <c r="E30" s="55" t="s">
        <v>63</v>
      </c>
      <c r="F30" s="56">
        <v>53</v>
      </c>
      <c r="G30" s="57"/>
      <c r="H30" s="58">
        <f t="shared" si="3"/>
        <v>0</v>
      </c>
      <c r="I30" s="59"/>
      <c r="J30" s="60"/>
      <c r="K30" s="66"/>
      <c r="L30" s="61"/>
      <c r="M30" s="62">
        <v>53</v>
      </c>
      <c r="N30" s="63">
        <f t="shared" si="1"/>
        <v>53</v>
      </c>
      <c r="O30" s="64"/>
      <c r="P30" s="65">
        <f t="shared" si="2"/>
      </c>
      <c r="Q30" s="51"/>
      <c r="R30" s="156">
        <v>4</v>
      </c>
      <c r="S30" s="156">
        <v>2.92</v>
      </c>
    </row>
    <row r="31" spans="1:19" ht="30" customHeight="1">
      <c r="A31" s="53">
        <v>21</v>
      </c>
      <c r="B31" s="95">
        <v>41688</v>
      </c>
      <c r="C31" s="54" t="s">
        <v>69</v>
      </c>
      <c r="D31" s="55" t="s">
        <v>45</v>
      </c>
      <c r="E31" s="55" t="s">
        <v>63</v>
      </c>
      <c r="F31" s="56">
        <v>350</v>
      </c>
      <c r="G31" s="57"/>
      <c r="H31" s="58">
        <f t="shared" si="3"/>
        <v>0</v>
      </c>
      <c r="I31" s="59"/>
      <c r="J31" s="60">
        <v>350</v>
      </c>
      <c r="K31" s="66"/>
      <c r="L31" s="61"/>
      <c r="M31" s="62"/>
      <c r="N31" s="63">
        <f t="shared" si="1"/>
        <v>350</v>
      </c>
      <c r="O31" s="64"/>
      <c r="P31" s="65">
        <f t="shared" si="2"/>
      </c>
      <c r="Q31" s="51"/>
      <c r="R31" s="156">
        <f t="shared" si="4"/>
        <v>26.455026455026456</v>
      </c>
      <c r="S31" s="156">
        <v>19.31</v>
      </c>
    </row>
    <row r="32" spans="1:19" ht="30" customHeight="1">
      <c r="A32" s="53">
        <v>22</v>
      </c>
      <c r="B32" s="95">
        <v>41690</v>
      </c>
      <c r="C32" s="54" t="s">
        <v>69</v>
      </c>
      <c r="D32" s="55" t="s">
        <v>46</v>
      </c>
      <c r="E32" s="55" t="s">
        <v>63</v>
      </c>
      <c r="F32" s="56">
        <v>430</v>
      </c>
      <c r="G32" s="57"/>
      <c r="H32" s="58">
        <f t="shared" si="3"/>
        <v>0</v>
      </c>
      <c r="I32" s="59"/>
      <c r="J32" s="60"/>
      <c r="K32" s="66"/>
      <c r="L32" s="61"/>
      <c r="M32" s="62">
        <v>430</v>
      </c>
      <c r="N32" s="63">
        <f t="shared" si="1"/>
        <v>430</v>
      </c>
      <c r="O32" s="64"/>
      <c r="P32" s="65">
        <f t="shared" si="2"/>
      </c>
      <c r="Q32" s="51"/>
      <c r="R32" s="156">
        <v>32.41</v>
      </c>
      <c r="S32" s="156">
        <v>23.56</v>
      </c>
    </row>
    <row r="33" spans="1:19" ht="30" customHeight="1">
      <c r="A33" s="53">
        <v>23</v>
      </c>
      <c r="B33" s="95">
        <v>41681</v>
      </c>
      <c r="C33" s="54" t="s">
        <v>66</v>
      </c>
      <c r="D33" s="55" t="s">
        <v>45</v>
      </c>
      <c r="E33" s="55" t="s">
        <v>63</v>
      </c>
      <c r="F33" s="56">
        <v>265</v>
      </c>
      <c r="G33" s="57"/>
      <c r="H33" s="58">
        <f t="shared" si="3"/>
        <v>0</v>
      </c>
      <c r="I33" s="59"/>
      <c r="J33" s="60">
        <v>265</v>
      </c>
      <c r="K33" s="66"/>
      <c r="L33" s="61"/>
      <c r="M33" s="62"/>
      <c r="N33" s="63">
        <f t="shared" si="1"/>
        <v>265</v>
      </c>
      <c r="O33" s="64"/>
      <c r="P33" s="65">
        <f t="shared" si="2"/>
      </c>
      <c r="Q33" s="51"/>
      <c r="R33" s="156">
        <v>19.92</v>
      </c>
      <c r="S33" s="156">
        <v>14.61</v>
      </c>
    </row>
    <row r="34" spans="1:19" ht="30" customHeight="1">
      <c r="A34" s="53">
        <v>24</v>
      </c>
      <c r="B34" s="95">
        <v>41690</v>
      </c>
      <c r="C34" s="54" t="s">
        <v>66</v>
      </c>
      <c r="D34" s="55" t="s">
        <v>45</v>
      </c>
      <c r="E34" s="55" t="s">
        <v>63</v>
      </c>
      <c r="F34" s="56">
        <v>110</v>
      </c>
      <c r="G34" s="57"/>
      <c r="H34" s="58">
        <f t="shared" si="3"/>
        <v>0</v>
      </c>
      <c r="I34" s="59"/>
      <c r="J34" s="60">
        <v>110</v>
      </c>
      <c r="K34" s="66"/>
      <c r="L34" s="61"/>
      <c r="M34" s="62"/>
      <c r="N34" s="63">
        <f t="shared" si="1"/>
        <v>110</v>
      </c>
      <c r="O34" s="64"/>
      <c r="P34" s="65">
        <f t="shared" si="2"/>
      </c>
      <c r="Q34" s="51"/>
      <c r="R34" s="156">
        <v>8.29</v>
      </c>
      <c r="S34" s="156">
        <v>6.03</v>
      </c>
    </row>
    <row r="35" spans="1:19" ht="30" customHeight="1">
      <c r="A35" s="53">
        <v>25</v>
      </c>
      <c r="B35" s="95">
        <v>41673</v>
      </c>
      <c r="C35" s="54" t="s">
        <v>69</v>
      </c>
      <c r="D35" s="55" t="s">
        <v>45</v>
      </c>
      <c r="E35" s="55" t="s">
        <v>63</v>
      </c>
      <c r="F35" s="56">
        <v>370</v>
      </c>
      <c r="G35" s="57"/>
      <c r="H35" s="58">
        <f t="shared" si="3"/>
        <v>0</v>
      </c>
      <c r="I35" s="59"/>
      <c r="J35" s="60">
        <v>370</v>
      </c>
      <c r="K35" s="66"/>
      <c r="L35" s="61"/>
      <c r="M35" s="62"/>
      <c r="N35" s="63">
        <f t="shared" si="1"/>
        <v>370</v>
      </c>
      <c r="O35" s="64"/>
      <c r="P35" s="65">
        <f t="shared" si="2"/>
      </c>
      <c r="Q35" s="51"/>
      <c r="R35" s="156">
        <v>27.69</v>
      </c>
      <c r="S35" s="156">
        <v>20.53</v>
      </c>
    </row>
    <row r="36" spans="1:19" ht="30" customHeight="1">
      <c r="A36" s="53">
        <v>26</v>
      </c>
      <c r="B36" s="95">
        <v>41673</v>
      </c>
      <c r="C36" s="54" t="s">
        <v>69</v>
      </c>
      <c r="D36" s="55" t="s">
        <v>46</v>
      </c>
      <c r="E36" s="55" t="s">
        <v>63</v>
      </c>
      <c r="F36" s="56">
        <v>895</v>
      </c>
      <c r="G36" s="57"/>
      <c r="H36" s="58">
        <f t="shared" si="3"/>
        <v>0</v>
      </c>
      <c r="I36" s="59"/>
      <c r="J36" s="60"/>
      <c r="K36" s="66"/>
      <c r="L36" s="61"/>
      <c r="M36" s="62">
        <v>895</v>
      </c>
      <c r="N36" s="63">
        <f t="shared" si="1"/>
        <v>895</v>
      </c>
      <c r="O36" s="64"/>
      <c r="P36" s="65">
        <f t="shared" si="2"/>
      </c>
      <c r="Q36" s="51"/>
      <c r="R36" s="156">
        <v>66.97</v>
      </c>
      <c r="S36" s="156">
        <v>49.65</v>
      </c>
    </row>
    <row r="37" spans="1:19" ht="30" customHeight="1">
      <c r="A37" s="53">
        <v>27</v>
      </c>
      <c r="B37" s="95">
        <v>41675</v>
      </c>
      <c r="C37" s="54" t="s">
        <v>66</v>
      </c>
      <c r="D37" s="55" t="s">
        <v>46</v>
      </c>
      <c r="E37" s="55" t="s">
        <v>63</v>
      </c>
      <c r="F37" s="56">
        <v>43</v>
      </c>
      <c r="G37" s="57"/>
      <c r="H37" s="58">
        <f>IF($D$3="si",($G$5/$G$6*G37),IF($D$3="no",G37*$G$4,0))</f>
        <v>0</v>
      </c>
      <c r="I37" s="59"/>
      <c r="J37" s="60"/>
      <c r="K37" s="66"/>
      <c r="L37" s="61"/>
      <c r="M37" s="62">
        <v>43</v>
      </c>
      <c r="N37" s="63">
        <f t="shared" si="1"/>
        <v>43</v>
      </c>
      <c r="O37" s="64"/>
      <c r="P37" s="65">
        <f t="shared" si="2"/>
      </c>
      <c r="Q37" s="51"/>
      <c r="R37" s="156">
        <v>3.2</v>
      </c>
      <c r="S37" s="156">
        <v>2.36</v>
      </c>
    </row>
    <row r="38" spans="1:19" ht="30" customHeight="1">
      <c r="A38" s="53">
        <v>30</v>
      </c>
      <c r="B38" s="95"/>
      <c r="C38" s="54"/>
      <c r="D38" s="55"/>
      <c r="E38" s="55"/>
      <c r="F38" s="56"/>
      <c r="G38" s="57"/>
      <c r="H38" s="58">
        <f>IF($D$3="si",($G$5/$G$6*G38),IF($D$3="no",G38*$G$4,0))</f>
        <v>0</v>
      </c>
      <c r="I38" s="59"/>
      <c r="J38" s="60"/>
      <c r="K38" s="66"/>
      <c r="L38" s="61"/>
      <c r="M38" s="62"/>
      <c r="N38" s="63">
        <f t="shared" si="1"/>
        <v>0</v>
      </c>
      <c r="O38" s="64"/>
      <c r="P38" s="65">
        <f t="shared" si="2"/>
      </c>
      <c r="Q38" s="51"/>
      <c r="R38" s="156"/>
      <c r="S38" s="156"/>
    </row>
    <row r="39" spans="1:17" ht="18.75" customHeight="1">
      <c r="A39" s="92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9"/>
      <c r="O39" s="68"/>
      <c r="P39" s="68"/>
      <c r="Q39" s="70"/>
    </row>
    <row r="40" spans="1:17" ht="18.75" customHeight="1">
      <c r="A40" s="93"/>
      <c r="B40" s="73"/>
      <c r="C40" s="74"/>
      <c r="D40" s="75"/>
      <c r="E40" s="76"/>
      <c r="F40" s="77"/>
      <c r="G40" s="78"/>
      <c r="H40" s="79"/>
      <c r="I40" s="79"/>
      <c r="J40" s="80"/>
      <c r="K40" s="80"/>
      <c r="L40" s="79"/>
      <c r="M40" s="79"/>
      <c r="N40" s="81"/>
      <c r="O40" s="82"/>
      <c r="P40" s="83"/>
      <c r="Q40" s="70"/>
    </row>
    <row r="41" spans="1:17" ht="18.75" customHeight="1">
      <c r="A41" s="94"/>
      <c r="B41" s="85" t="s">
        <v>36</v>
      </c>
      <c r="C41" s="85"/>
      <c r="D41" s="85"/>
      <c r="E41" s="77"/>
      <c r="F41" s="77"/>
      <c r="G41" s="85" t="s">
        <v>37</v>
      </c>
      <c r="H41" s="85"/>
      <c r="I41" s="85"/>
      <c r="J41" s="77"/>
      <c r="K41" s="77"/>
      <c r="L41" s="85" t="s">
        <v>38</v>
      </c>
      <c r="M41" s="85"/>
      <c r="N41" s="86"/>
      <c r="O41" s="77"/>
      <c r="P41" s="83"/>
      <c r="Q41" s="70"/>
    </row>
    <row r="42" spans="1:17" ht="18.75" customHeight="1">
      <c r="A42" s="94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87"/>
      <c r="O42" s="77"/>
      <c r="P42" s="83"/>
      <c r="Q42" s="70"/>
    </row>
    <row r="43" spans="1:17" ht="18.75" customHeight="1">
      <c r="A43" s="94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87"/>
      <c r="O43" s="77"/>
      <c r="P43" s="77"/>
      <c r="Q43" s="70"/>
    </row>
  </sheetData>
  <sheetProtection/>
  <mergeCells count="28">
    <mergeCell ref="S8:S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3" sqref="C3:C4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06"/>
    </row>
    <row r="2" spans="1:6" ht="14.25">
      <c r="A2" t="s">
        <v>40</v>
      </c>
      <c r="C2" s="106"/>
      <c r="F2" s="106"/>
    </row>
    <row r="3" spans="2:9" ht="14.25">
      <c r="B3" t="s">
        <v>41</v>
      </c>
      <c r="C3" s="106">
        <f>SUM('Expense Value USD - Table 1'!P5)</f>
        <v>2885.87</v>
      </c>
      <c r="E3" t="s">
        <v>42</v>
      </c>
      <c r="F3" s="106">
        <v>1653.44</v>
      </c>
      <c r="H3" t="s">
        <v>43</v>
      </c>
      <c r="I3">
        <v>1311.53</v>
      </c>
    </row>
    <row r="4" spans="2:9" ht="14.25">
      <c r="B4" t="s">
        <v>61</v>
      </c>
      <c r="C4" s="106">
        <f>SUM('Expense Mex Pesos'!R5)</f>
        <v>1013.5418896447466</v>
      </c>
      <c r="F4" s="106">
        <v>550</v>
      </c>
      <c r="I4">
        <v>0</v>
      </c>
    </row>
    <row r="5" spans="3:6" ht="14.25">
      <c r="C5" s="106">
        <v>0</v>
      </c>
      <c r="F5" s="106"/>
    </row>
    <row r="6" spans="3:6" ht="14.25">
      <c r="C6" s="106">
        <v>0</v>
      </c>
      <c r="F6" s="106"/>
    </row>
    <row r="7" ht="14.25">
      <c r="C7" s="106"/>
    </row>
    <row r="8" spans="3:9" ht="14.25">
      <c r="C8" s="106">
        <f>SUM(C3:C7)</f>
        <v>3899.411889644746</v>
      </c>
      <c r="F8" s="106">
        <f>SUM(F3-F4)</f>
        <v>1103.44</v>
      </c>
      <c r="I8">
        <f>SUM(I3:I6)</f>
        <v>1311.53</v>
      </c>
    </row>
    <row r="9" ht="14.25">
      <c r="C9" s="106"/>
    </row>
    <row r="10" ht="14.25">
      <c r="C10" s="106"/>
    </row>
    <row r="11" spans="2:3" ht="14.25">
      <c r="B11" t="s">
        <v>44</v>
      </c>
      <c r="C11" s="106">
        <f>C8</f>
        <v>3899.411889644746</v>
      </c>
    </row>
    <row r="12" ht="14.25">
      <c r="C12" s="106"/>
    </row>
    <row r="13" ht="14.25">
      <c r="C13" s="106"/>
    </row>
    <row r="14" ht="14.25">
      <c r="C14" s="106"/>
    </row>
    <row r="15" ht="14.25">
      <c r="C15" s="10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A10" sqref="A10"/>
    </sheetView>
  </sheetViews>
  <sheetFormatPr defaultColWidth="7.59765625" defaultRowHeight="14.25"/>
  <cols>
    <col min="1" max="1" width="39" style="107" customWidth="1"/>
    <col min="2" max="2" width="14.59765625" style="107" customWidth="1"/>
    <col min="3" max="3" width="10.8984375" style="107" customWidth="1"/>
    <col min="4" max="4" width="15.8984375" style="107" customWidth="1"/>
    <col min="5" max="16384" width="7.59765625" style="107" customWidth="1"/>
  </cols>
  <sheetData>
    <row r="1" ht="42.75" customHeight="1"/>
    <row r="2" spans="1:4" ht="21">
      <c r="A2" s="152" t="s">
        <v>47</v>
      </c>
      <c r="B2" s="152"/>
      <c r="C2" s="152"/>
      <c r="D2" s="152"/>
    </row>
    <row r="3" spans="1:4" ht="21">
      <c r="A3" s="152" t="s">
        <v>48</v>
      </c>
      <c r="B3" s="152"/>
      <c r="C3" s="152"/>
      <c r="D3" s="152"/>
    </row>
    <row r="4" spans="1:4" ht="21">
      <c r="A4" s="152" t="s">
        <v>49</v>
      </c>
      <c r="B4" s="152"/>
      <c r="C4" s="152"/>
      <c r="D4" s="152"/>
    </row>
    <row r="5" spans="1:4" ht="21">
      <c r="A5" s="152"/>
      <c r="B5" s="152"/>
      <c r="C5" s="152"/>
      <c r="D5" s="152"/>
    </row>
    <row r="6" spans="1:4" ht="21">
      <c r="A6" s="152" t="s">
        <v>50</v>
      </c>
      <c r="B6" s="152"/>
      <c r="C6" s="152"/>
      <c r="D6" s="152"/>
    </row>
    <row r="7" spans="1:4" ht="21">
      <c r="A7" s="152" t="s">
        <v>73</v>
      </c>
      <c r="B7" s="152"/>
      <c r="C7" s="152"/>
      <c r="D7" s="152"/>
    </row>
    <row r="8" spans="1:4" ht="21">
      <c r="A8" s="152"/>
      <c r="B8" s="152"/>
      <c r="C8" s="152"/>
      <c r="D8" s="152"/>
    </row>
    <row r="9" ht="21">
      <c r="A9" s="108" t="s">
        <v>74</v>
      </c>
    </row>
    <row r="10" ht="17.25" customHeight="1">
      <c r="A10" s="109"/>
    </row>
    <row r="11" spans="1:4" s="111" customFormat="1" ht="19.5" customHeight="1">
      <c r="A11" s="110" t="s">
        <v>51</v>
      </c>
      <c r="B11" s="118" t="str">
        <f>'Expense Value USD - Table 1'!G1</f>
        <v>02_01</v>
      </c>
      <c r="D11" s="112">
        <v>6666.67</v>
      </c>
    </row>
    <row r="12" spans="1:4" s="111" customFormat="1" ht="19.5" customHeight="1">
      <c r="A12" s="110" t="s">
        <v>52</v>
      </c>
      <c r="B12" s="118" t="str">
        <f>'Expense Value USD - Table 1'!G1</f>
        <v>02_01</v>
      </c>
      <c r="D12" s="112">
        <f>'Calculation page'!C11</f>
        <v>3899.411889644746</v>
      </c>
    </row>
    <row r="13" spans="1:4" s="111" customFormat="1" ht="19.5" customHeight="1">
      <c r="A13" s="110" t="s">
        <v>70</v>
      </c>
      <c r="B13" s="118" t="str">
        <f>'Expense Value USD - Table 1'!G1</f>
        <v>02_01</v>
      </c>
      <c r="D13" s="112">
        <f>'Calculation page'!I8</f>
        <v>1311.53</v>
      </c>
    </row>
    <row r="14" spans="1:4" s="111" customFormat="1" ht="19.5" customHeight="1">
      <c r="A14" s="110" t="s">
        <v>72</v>
      </c>
      <c r="B14" s="118" t="str">
        <f>'Expense Value USD - Table 1'!G1</f>
        <v>02_01</v>
      </c>
      <c r="D14" s="112">
        <f>'Calculation page'!F8</f>
        <v>1103.44</v>
      </c>
    </row>
    <row r="15" spans="1:4" s="111" customFormat="1" ht="19.5" customHeight="1">
      <c r="A15" s="110"/>
      <c r="B15" s="110"/>
      <c r="D15" s="112"/>
    </row>
    <row r="16" spans="1:4" s="111" customFormat="1" ht="19.5" customHeight="1" thickBot="1">
      <c r="A16" s="110"/>
      <c r="D16" s="112"/>
    </row>
    <row r="17" spans="1:4" s="111" customFormat="1" ht="19.5" customHeight="1" thickTop="1">
      <c r="A17" s="113"/>
      <c r="B17" s="113"/>
      <c r="C17" s="114" t="s">
        <v>53</v>
      </c>
      <c r="D17" s="115">
        <f>SUM(D11:D15)</f>
        <v>12981.051889644747</v>
      </c>
    </row>
    <row r="18" spans="1:5" s="111" customFormat="1" ht="19.5" customHeight="1">
      <c r="A18" s="116"/>
      <c r="B18" s="116"/>
      <c r="C18" s="116"/>
      <c r="D18" s="116"/>
      <c r="E18" s="116"/>
    </row>
    <row r="19" spans="1:5" s="111" customFormat="1" ht="19.5" customHeight="1">
      <c r="A19" s="153" t="s">
        <v>54</v>
      </c>
      <c r="B19" s="153"/>
      <c r="C19" s="153"/>
      <c r="D19" s="153"/>
      <c r="E19" s="153"/>
    </row>
    <row r="20" spans="1:5" s="111" customFormat="1" ht="19.5" customHeight="1">
      <c r="A20" s="153"/>
      <c r="B20" s="153"/>
      <c r="C20" s="153"/>
      <c r="D20" s="153"/>
      <c r="E20" s="153"/>
    </row>
    <row r="21" spans="1:5" s="111" customFormat="1" ht="19.5" customHeight="1">
      <c r="A21" s="149" t="s">
        <v>55</v>
      </c>
      <c r="B21" s="149"/>
      <c r="C21" s="149"/>
      <c r="D21" s="149"/>
      <c r="E21" s="149"/>
    </row>
    <row r="22" spans="1:5" s="111" customFormat="1" ht="19.5" customHeight="1">
      <c r="A22" s="149" t="s">
        <v>56</v>
      </c>
      <c r="B22" s="149"/>
      <c r="C22" s="149"/>
      <c r="D22" s="149"/>
      <c r="E22" s="149"/>
    </row>
    <row r="23" spans="1:5" s="111" customFormat="1" ht="19.5" customHeight="1">
      <c r="A23" s="149" t="s">
        <v>57</v>
      </c>
      <c r="B23" s="149"/>
      <c r="C23" s="149"/>
      <c r="D23" s="149"/>
      <c r="E23" s="149"/>
    </row>
    <row r="24" spans="1:5" s="111" customFormat="1" ht="19.5" customHeight="1">
      <c r="A24" s="149"/>
      <c r="B24" s="149"/>
      <c r="C24" s="149"/>
      <c r="D24" s="149"/>
      <c r="E24" s="149"/>
    </row>
    <row r="25" spans="1:5" s="111" customFormat="1" ht="19.5" customHeight="1">
      <c r="A25" s="149" t="s">
        <v>58</v>
      </c>
      <c r="B25" s="149"/>
      <c r="C25" s="149"/>
      <c r="D25" s="149"/>
      <c r="E25" s="149"/>
    </row>
    <row r="26" spans="1:5" s="111" customFormat="1" ht="19.5" customHeight="1">
      <c r="A26" s="149" t="s">
        <v>59</v>
      </c>
      <c r="B26" s="149"/>
      <c r="C26" s="149"/>
      <c r="D26" s="149"/>
      <c r="E26" s="149"/>
    </row>
    <row r="27" spans="1:5" s="111" customFormat="1" ht="19.5" customHeight="1">
      <c r="A27" s="149" t="s">
        <v>60</v>
      </c>
      <c r="B27" s="149"/>
      <c r="C27" s="149"/>
      <c r="D27" s="149"/>
      <c r="E27" s="149"/>
    </row>
    <row r="28" spans="1:5" s="111" customFormat="1" ht="19.5" customHeight="1">
      <c r="A28" s="150"/>
      <c r="B28" s="150"/>
      <c r="C28" s="150"/>
      <c r="D28" s="150"/>
      <c r="E28" s="150"/>
    </row>
    <row r="29" spans="1:5" s="111" customFormat="1" ht="19.5" customHeight="1">
      <c r="A29" s="151"/>
      <c r="B29" s="151"/>
      <c r="C29" s="151"/>
      <c r="D29" s="151"/>
      <c r="E29" s="151"/>
    </row>
    <row r="34" spans="1:4" s="117" customFormat="1" ht="21">
      <c r="A34" s="107"/>
      <c r="B34" s="107"/>
      <c r="C34" s="107"/>
      <c r="D34" s="107"/>
    </row>
  </sheetData>
  <sheetProtection formatCells="0" formatColumns="0" formatRows="0" insertHyperlinks="0" selectLockedCells="1" sort="0" autoFilter="0"/>
  <mergeCells count="18">
    <mergeCell ref="A2:D2"/>
    <mergeCell ref="A3:D3"/>
    <mergeCell ref="A4:D4"/>
    <mergeCell ref="A5:D5"/>
    <mergeCell ref="A6:D6"/>
    <mergeCell ref="A7:D7"/>
    <mergeCell ref="A8:D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</mergeCells>
  <printOptions horizontalCentered="1"/>
  <pageMargins left="0.7" right="0.7" top="0.75" bottom="0.75" header="0.3" footer="0.3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2014-03-25T14:50:57Z</cp:lastPrinted>
  <dcterms:created xsi:type="dcterms:W3CDTF">2012-08-30T12:36:15Z</dcterms:created>
  <dcterms:modified xsi:type="dcterms:W3CDTF">2014-03-25T16:07:28Z</dcterms:modified>
  <cp:category/>
  <cp:version/>
  <cp:contentType/>
  <cp:contentStatus/>
</cp:coreProperties>
</file>