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425" tabRatio="433" activeTab="2"/>
  </bookViews>
  <sheets>
    <sheet name="Nota Spese Italia" sheetId="1" r:id="rId1"/>
    <sheet name="Chart2" sheetId="7" state="hidden" r:id="rId2"/>
    <sheet name="Nota Spese Estero" sheetId="3" r:id="rId3"/>
    <sheet name="Chart1" sheetId="6" state="hidden" r:id="rId4"/>
    <sheet name="Nota Spese Estero (2)" sheetId="5" r:id="rId5"/>
  </sheets>
  <definedNames>
    <definedName name="_xlnm.Print_Area" localSheetId="2">'Nota Spese Estero'!$A$1:$R$50</definedName>
    <definedName name="_xlnm.Print_Area" localSheetId="4">'Nota Spese Estero (2)'!$A$1:$Q$72</definedName>
    <definedName name="_xlnm.Print_Area" localSheetId="0">'Nota Spese Italia'!$A$1:$S$94</definedName>
    <definedName name="_xlnm.Print_Titles" localSheetId="2">'Nota Spese Estero'!$1:$10</definedName>
    <definedName name="_xlnm.Print_Titles" localSheetId="4">'Nota Spese Estero (2)'!$1:$10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Q3" i="5"/>
  <c r="Q1"/>
  <c r="H30" i="3"/>
  <c r="N30"/>
  <c r="H31"/>
  <c r="N31"/>
  <c r="P31"/>
  <c r="H32"/>
  <c r="N32"/>
  <c r="P32"/>
  <c r="H33"/>
  <c r="N33"/>
  <c r="P33"/>
  <c r="H34"/>
  <c r="N34"/>
  <c r="P34"/>
  <c r="H35"/>
  <c r="N35"/>
  <c r="P35"/>
  <c r="H36"/>
  <c r="N36"/>
  <c r="P36"/>
  <c r="H37"/>
  <c r="N37"/>
  <c r="P37"/>
  <c r="H38"/>
  <c r="N38"/>
  <c r="P38"/>
  <c r="H39"/>
  <c r="N39"/>
  <c r="P39"/>
  <c r="H40"/>
  <c r="N40"/>
  <c r="H41"/>
  <c r="N41"/>
  <c r="H42"/>
  <c r="N42"/>
  <c r="P42"/>
  <c r="H25"/>
  <c r="N25"/>
  <c r="P25"/>
  <c r="H26"/>
  <c r="N26"/>
  <c r="H27"/>
  <c r="N27"/>
  <c r="P27"/>
  <c r="H28"/>
  <c r="N28"/>
  <c r="H29"/>
  <c r="N29"/>
  <c r="A34"/>
  <c r="A35"/>
  <c r="A36"/>
  <c r="A37"/>
  <c r="A38"/>
  <c r="A39"/>
  <c r="A40"/>
  <c r="A41"/>
  <c r="A42"/>
  <c r="A43"/>
  <c r="A44"/>
  <c r="A45"/>
  <c r="H15" i="1"/>
  <c r="N15"/>
  <c r="O7" i="5"/>
  <c r="N7"/>
  <c r="M7"/>
  <c r="L7"/>
  <c r="K7"/>
  <c r="J7"/>
  <c r="I7"/>
  <c r="H7"/>
  <c r="P1"/>
  <c r="A53"/>
  <c r="A54"/>
  <c r="A55"/>
  <c r="A56"/>
  <c r="A57"/>
  <c r="A58"/>
  <c r="A59"/>
  <c r="A60"/>
  <c r="A61"/>
  <c r="A62"/>
  <c r="A63"/>
  <c r="A64"/>
  <c r="A65"/>
  <c r="A66"/>
  <c r="A67"/>
  <c r="A68"/>
  <c r="A69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Q5"/>
  <c r="P3"/>
  <c r="H57"/>
  <c r="N57"/>
  <c r="P57"/>
  <c r="H58"/>
  <c r="N58"/>
  <c r="P58"/>
  <c r="H59"/>
  <c r="N59"/>
  <c r="P59"/>
  <c r="H60"/>
  <c r="N60"/>
  <c r="H61"/>
  <c r="N61"/>
  <c r="P61"/>
  <c r="H62"/>
  <c r="N62"/>
  <c r="P62"/>
  <c r="H63"/>
  <c r="N63"/>
  <c r="P63"/>
  <c r="H64"/>
  <c r="N64"/>
  <c r="P64"/>
  <c r="H65"/>
  <c r="N65"/>
  <c r="P65"/>
  <c r="H66"/>
  <c r="N66"/>
  <c r="P66"/>
  <c r="H67"/>
  <c r="N67"/>
  <c r="P67"/>
  <c r="H68"/>
  <c r="N68"/>
  <c r="P68"/>
  <c r="H69"/>
  <c r="N69"/>
  <c r="P69"/>
  <c r="H15"/>
  <c r="N15"/>
  <c r="H27"/>
  <c r="N27"/>
  <c r="H43"/>
  <c r="N43"/>
  <c r="H31"/>
  <c r="N31"/>
  <c r="H34"/>
  <c r="N34"/>
  <c r="H33"/>
  <c r="N33"/>
  <c r="H26"/>
  <c r="N26"/>
  <c r="H12"/>
  <c r="N12"/>
  <c r="H37"/>
  <c r="N37"/>
  <c r="H11"/>
  <c r="P56"/>
  <c r="P55"/>
  <c r="P54"/>
  <c r="P53"/>
  <c r="N11"/>
  <c r="P21"/>
  <c r="H42"/>
  <c r="N42"/>
  <c r="P51"/>
  <c r="P50"/>
  <c r="P49"/>
  <c r="H55"/>
  <c r="N55"/>
  <c r="P48"/>
  <c r="H54"/>
  <c r="N54"/>
  <c r="P47"/>
  <c r="H52"/>
  <c r="N52"/>
  <c r="P46"/>
  <c r="H53"/>
  <c r="N53"/>
  <c r="P44"/>
  <c r="P43"/>
  <c r="H56"/>
  <c r="N56"/>
  <c r="P42"/>
  <c r="P41"/>
  <c r="P40"/>
  <c r="H30"/>
  <c r="N30"/>
  <c r="P39"/>
  <c r="H51"/>
  <c r="N51"/>
  <c r="P38"/>
  <c r="H50"/>
  <c r="N50"/>
  <c r="P37"/>
  <c r="H48"/>
  <c r="P36"/>
  <c r="H47"/>
  <c r="P35"/>
  <c r="H46"/>
  <c r="P34"/>
  <c r="H45"/>
  <c r="P33"/>
  <c r="H44"/>
  <c r="P32"/>
  <c r="H40"/>
  <c r="P31"/>
  <c r="H49"/>
  <c r="P30"/>
  <c r="H39"/>
  <c r="P29"/>
  <c r="H38"/>
  <c r="P28"/>
  <c r="H35"/>
  <c r="N39"/>
  <c r="P27"/>
  <c r="H32"/>
  <c r="N38"/>
  <c r="P26"/>
  <c r="H36"/>
  <c r="N35"/>
  <c r="H29"/>
  <c r="P24"/>
  <c r="H28"/>
  <c r="P23"/>
  <c r="H22"/>
  <c r="P22"/>
  <c r="H41"/>
  <c r="H17"/>
  <c r="P20"/>
  <c r="H25"/>
  <c r="H14"/>
  <c r="N14"/>
  <c r="H24"/>
  <c r="P18"/>
  <c r="H23"/>
  <c r="P17"/>
  <c r="H21"/>
  <c r="P16"/>
  <c r="H20"/>
  <c r="N20"/>
  <c r="H19"/>
  <c r="N19"/>
  <c r="H18"/>
  <c r="N18"/>
  <c r="P13"/>
  <c r="H16"/>
  <c r="N16"/>
  <c r="H13"/>
  <c r="P5"/>
  <c r="G7"/>
  <c r="N17"/>
  <c r="N40"/>
  <c r="N45"/>
  <c r="N47"/>
  <c r="N28"/>
  <c r="N24"/>
  <c r="N49"/>
  <c r="N25"/>
  <c r="N41"/>
  <c r="N44"/>
  <c r="N46"/>
  <c r="N48"/>
  <c r="N22"/>
  <c r="N32"/>
  <c r="N21"/>
  <c r="N23"/>
  <c r="N29"/>
  <c r="N36"/>
  <c r="N13"/>
  <c r="H16" i="3"/>
  <c r="N16"/>
  <c r="O7"/>
  <c r="P3" s="1"/>
  <c r="M7"/>
  <c r="L7"/>
  <c r="J7"/>
  <c r="I7"/>
  <c r="G7" i="1"/>
  <c r="O7"/>
  <c r="P3"/>
  <c r="M7"/>
  <c r="L7"/>
  <c r="K7"/>
  <c r="J7"/>
  <c r="I7"/>
  <c r="H11"/>
  <c r="N11"/>
  <c r="H15" i="3"/>
  <c r="N15"/>
  <c r="H14" i="1"/>
  <c r="N14"/>
  <c r="N11" i="3"/>
  <c r="K7"/>
  <c r="G7"/>
  <c r="P45"/>
  <c r="H45"/>
  <c r="N45"/>
  <c r="P44"/>
  <c r="H44"/>
  <c r="N44"/>
  <c r="P43"/>
  <c r="H43"/>
  <c r="N43"/>
  <c r="H88" i="1"/>
  <c r="H87"/>
  <c r="N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2"/>
  <c r="H18"/>
  <c r="H19"/>
  <c r="H13"/>
  <c r="H17"/>
  <c r="H16"/>
  <c r="P88"/>
  <c r="N88"/>
  <c r="P87"/>
  <c r="P86"/>
  <c r="N86"/>
  <c r="P85"/>
  <c r="N85"/>
  <c r="P84"/>
  <c r="N84"/>
  <c r="H7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3"/>
  <c r="N17"/>
  <c r="H18" i="3"/>
  <c r="H24"/>
  <c r="N24"/>
  <c r="H23"/>
  <c r="H22"/>
  <c r="N22"/>
  <c r="H21"/>
  <c r="N21"/>
  <c r="H17"/>
  <c r="N17"/>
  <c r="H20"/>
  <c r="N20"/>
  <c r="H14"/>
  <c r="N14"/>
  <c r="H13"/>
  <c r="N13"/>
  <c r="H12"/>
  <c r="N12"/>
  <c r="N18" i="1"/>
  <c r="N16"/>
  <c r="P18"/>
  <c r="P13"/>
  <c r="P12"/>
  <c r="H7" i="3"/>
  <c r="N73" i="1"/>
  <c r="N7"/>
  <c r="N18" i="3"/>
  <c r="P24"/>
  <c r="P22"/>
  <c r="N23"/>
  <c r="P18"/>
  <c r="P16"/>
  <c r="P17"/>
  <c r="P13"/>
  <c r="P1"/>
  <c r="N7"/>
  <c r="P7"/>
  <c r="P7" i="1"/>
  <c r="M1"/>
  <c r="M1" i="3"/>
  <c r="P7" i="5"/>
  <c r="M1"/>
  <c r="P5" i="3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<sst xmlns="http://schemas.openxmlformats.org/spreadsheetml/2006/main" count="487" uniqueCount="92">
  <si>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</si>
  <si>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</si>
  <si>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</si>
  <si>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</si>
  <si>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</si>
  <si>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</si>
  <si>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</si>
  <si>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</si>
  <si>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</si>
  <si>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</si>
  <si>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</si>
  <si>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</si>
  <si>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</si>
  <si>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</si>
  <si>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</si>
  <si>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</si>
  <si>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</si>
  <si>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</si>
  <si>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</si>
  <si>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</si>
  <si>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</si>
  <si>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</si>
  <si>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</si>
  <si>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</si>
  <si>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</si>
  <si>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</si>
  <si>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</si>
  <si>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</si>
  <si>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</si>
  <si>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</si>
  <si>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</si>
  <si>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</si>
  <si>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</si>
  <si>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</si>
  <si>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</si>
  <si>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</si>
  <si>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</si>
  <si>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</si>
  <si>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</si>
  <si>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</si>
  <si>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</si>
  <si>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</si>
  <si>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</si>
  <si>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</si>
  <si>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</si>
  <si>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</si>
  <si>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Fulvio de Giovanni</t>
  </si>
  <si>
    <t>Daniele Milan</t>
  </si>
  <si>
    <t>taxi</t>
  </si>
  <si>
    <t>pasto</t>
  </si>
  <si>
    <t>09_13</t>
  </si>
  <si>
    <t>HTCIA</t>
  </si>
  <si>
    <t>Milano</t>
  </si>
  <si>
    <t>securebag</t>
  </si>
  <si>
    <t>USA</t>
  </si>
  <si>
    <t>restituzione contanti</t>
  </si>
  <si>
    <t>hotel extra</t>
  </si>
  <si>
    <t>importi in Dollari Americani</t>
  </si>
  <si>
    <t>importi in Pesos Colombiani</t>
  </si>
  <si>
    <t xml:space="preserve">Katie delivery </t>
  </si>
  <si>
    <t>Colombia</t>
  </si>
  <si>
    <t xml:space="preserve"> </t>
  </si>
  <si>
    <t>ritiro contanti</t>
  </si>
  <si>
    <t>demo bogota</t>
  </si>
  <si>
    <t>extra hotel</t>
  </si>
  <si>
    <t>simcard colombiana</t>
  </si>
  <si>
    <t>Peso colombiano</t>
  </si>
  <si>
    <t>demo medellin</t>
  </si>
  <si>
    <t>ticket</t>
  </si>
  <si>
    <t>parcheggio</t>
  </si>
  <si>
    <t>ticket aeroporto</t>
  </si>
  <si>
    <t>albergo medellin</t>
  </si>
  <si>
    <t>delivery  Senain</t>
  </si>
  <si>
    <t>hotel primo giorno</t>
  </si>
  <si>
    <t>ECUADOR</t>
  </si>
  <si>
    <t>credito simcard</t>
  </si>
  <si>
    <t>Hotel</t>
  </si>
  <si>
    <t>delivery Dijin</t>
  </si>
  <si>
    <t>volo</t>
  </si>
  <si>
    <t>medicinali</t>
  </si>
  <si>
    <t>extra hotel marco</t>
  </si>
  <si>
    <t>USA/ECUADOR</t>
  </si>
  <si>
    <t>simcard Ecuador</t>
  </si>
  <si>
    <t>extra bagaglio</t>
  </si>
  <si>
    <t>09_03</t>
  </si>
  <si>
    <r>
      <t xml:space="preserve">pasto </t>
    </r>
    <r>
      <rPr>
        <b/>
        <sz val="14"/>
        <color rgb="FFFF0000"/>
        <rFont val="Gulim"/>
        <family val="2"/>
      </rPr>
      <t>(giustificativo parziale per COP 10.400)</t>
    </r>
  </si>
  <si>
    <r>
      <t xml:space="preserve">pasto </t>
    </r>
    <r>
      <rPr>
        <b/>
        <sz val="14"/>
        <color rgb="FFFF0000"/>
        <rFont val="Gulim"/>
        <family val="2"/>
      </rPr>
      <t>(manca giustificativo)</t>
    </r>
  </si>
  <si>
    <r>
      <t>prelievo contanti</t>
    </r>
    <r>
      <rPr>
        <b/>
        <sz val="14"/>
        <color rgb="FFFF0000"/>
        <rFont val="Gulim"/>
        <family val="2"/>
      </rPr>
      <t xml:space="preserve"> (manca giustificativo)</t>
    </r>
  </si>
  <si>
    <t>Spesa personale</t>
  </si>
  <si>
    <t>colazione</t>
  </si>
  <si>
    <r>
      <t xml:space="preserve">autostrada </t>
    </r>
    <r>
      <rPr>
        <b/>
        <sz val="14"/>
        <color rgb="FFFF0000"/>
        <rFont val="Gulim"/>
        <family val="2"/>
      </rPr>
      <t>(manca giustificativo)</t>
    </r>
  </si>
  <si>
    <r>
      <t>pasto</t>
    </r>
    <r>
      <rPr>
        <b/>
        <sz val="14"/>
        <color rgb="FFFF0000"/>
        <rFont val="Gulim"/>
        <family val="2"/>
      </rPr>
      <t xml:space="preserve"> (manca giustificativo)</t>
    </r>
  </si>
</sst>
</file>

<file path=xl/styles.xml><?xml version="1.0" encoding="utf-8"?>
<styleSheet xmlns="http://schemas.openxmlformats.org/spreadsheetml/2006/main">
  <numFmts count="11">
    <numFmt numFmtId="7" formatCode="&quot;€&quot;\ #,##0.00;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  <font>
      <u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58" xfId="0" applyFont="1" applyBorder="1" applyAlignment="1" applyProtection="1">
      <alignment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7" fontId="2" fillId="4" borderId="3" xfId="1" applyNumberFormat="1" applyFont="1" applyFill="1" applyBorder="1" applyAlignment="1" applyProtection="1">
      <alignment horizontal="right" vertical="center"/>
    </xf>
    <xf numFmtId="7" fontId="2" fillId="3" borderId="3" xfId="1" applyNumberFormat="1" applyFont="1" applyFill="1" applyBorder="1" applyAlignment="1" applyProtection="1">
      <alignment horizontal="right" vertical="center"/>
    </xf>
    <xf numFmtId="14" fontId="1" fillId="0" borderId="21" xfId="0" applyNumberFormat="1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2" fontId="2" fillId="0" borderId="65" xfId="0" applyNumberFormat="1" applyFont="1" applyBorder="1" applyAlignment="1" applyProtection="1">
      <alignment horizontal="right" vertical="center" wrapText="1"/>
    </xf>
    <xf numFmtId="2" fontId="2" fillId="0" borderId="65" xfId="0" applyNumberFormat="1" applyFont="1" applyBorder="1" applyAlignment="1" applyProtection="1">
      <alignment vertical="center"/>
    </xf>
    <xf numFmtId="2" fontId="2" fillId="0" borderId="65" xfId="0" applyNumberFormat="1" applyFont="1" applyBorder="1" applyAlignment="1" applyProtection="1">
      <alignment horizontal="right" vertical="center"/>
    </xf>
    <xf numFmtId="2" fontId="2" fillId="0" borderId="0" xfId="0" applyNumberFormat="1" applyFont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7" fontId="2" fillId="5" borderId="7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13" fillId="0" borderId="21" xfId="0" applyNumberFormat="1" applyFont="1" applyBorder="1" applyAlignment="1" applyProtection="1">
      <alignment horizontal="left" vertical="center"/>
      <protection locked="0"/>
    </xf>
    <xf numFmtId="172" fontId="12" fillId="0" borderId="0" xfId="0" applyNumberFormat="1" applyFont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/>
      <c:barChart>
        <c:barDir val="col"/>
        <c:grouping val="clustered"/>
        <c:axId val="92073344"/>
        <c:axId val="104379136"/>
      </c:barChart>
      <c:catAx>
        <c:axId val="92073344"/>
        <c:scaling>
          <c:orientation val="minMax"/>
        </c:scaling>
        <c:axPos val="b"/>
        <c:tickLblPos val="nextTo"/>
        <c:crossAx val="104379136"/>
        <c:crosses val="autoZero"/>
        <c:auto val="1"/>
        <c:lblAlgn val="ctr"/>
        <c:lblOffset val="100"/>
      </c:catAx>
      <c:valAx>
        <c:axId val="104379136"/>
        <c:scaling>
          <c:orientation val="minMax"/>
        </c:scaling>
        <c:axPos val="l"/>
        <c:majorGridlines/>
        <c:tickLblPos val="nextTo"/>
        <c:crossAx val="92073344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15"/>
          <c:order val="0"/>
          <c:tx>
            <c:strRef>
              <c:f>'Nota Spese Estero (2)'!#REF!</c:f>
              <c:strCache>
                <c:ptCount val="1"/>
                <c:pt idx="0">
                  <c:v>si no</c:v>
                </c:pt>
              </c:strCache>
            </c:strRef>
          </c:tx>
          <c:cat>
            <c:strRef>
              <c:f>'Nota Spese Estero (2)'!$A$7:$A$52</c:f>
              <c:strCache>
                <c:ptCount val="4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  <c:pt idx="36">
                  <c:v>33 </c:v>
                </c:pt>
                <c:pt idx="37">
                  <c:v>34 </c:v>
                </c:pt>
                <c:pt idx="38">
                  <c:v>35 </c:v>
                </c:pt>
                <c:pt idx="39">
                  <c:v>36 </c:v>
                </c:pt>
                <c:pt idx="40">
                  <c:v>37 </c:v>
                </c:pt>
                <c:pt idx="41">
                  <c:v>38 </c:v>
                </c:pt>
                <c:pt idx="42">
                  <c:v>39 </c:v>
                </c:pt>
                <c:pt idx="43">
                  <c:v>40 </c:v>
                </c:pt>
                <c:pt idx="44">
                  <c:v>41 </c:v>
                </c:pt>
                <c:pt idx="45">
                  <c:v>42 </c:v>
                </c:pt>
              </c:strCache>
            </c:strRef>
          </c:cat>
          <c:val>
            <c:numRef>
              <c:f>'Nota Spese Estero (2)'!#REF!</c:f>
            </c:numRef>
          </c:val>
        </c:ser>
        <c:axId val="111668608"/>
        <c:axId val="112225280"/>
      </c:barChart>
      <c:catAx>
        <c:axId val="111668608"/>
        <c:scaling>
          <c:orientation val="minMax"/>
        </c:scaling>
        <c:axPos val="b"/>
        <c:tickLblPos val="nextTo"/>
        <c:crossAx val="112225280"/>
        <c:crosses val="autoZero"/>
        <c:auto val="1"/>
        <c:lblAlgn val="ctr"/>
        <c:lblOffset val="100"/>
      </c:catAx>
      <c:valAx>
        <c:axId val="112225280"/>
        <c:scaling>
          <c:orientation val="minMax"/>
        </c:scaling>
        <c:axPos val="l"/>
        <c:majorGridlines/>
        <c:numFmt formatCode="General" sourceLinked="1"/>
        <c:tickLblPos val="nextTo"/>
        <c:crossAx val="111668608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view="pageBreakPreview" zoomScale="50" zoomScaleSheetLayoutView="50" workbookViewId="0">
      <pane ySplit="5" topLeftCell="A6" activePane="bottomLeft" state="frozen"/>
      <selection pane="bottomLeft" activeCell="I11" sqref="I11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41" t="s">
        <v>0</v>
      </c>
      <c r="C1" s="141"/>
      <c r="D1" s="141"/>
      <c r="E1" s="132" t="s">
        <v>46</v>
      </c>
      <c r="F1" s="132"/>
      <c r="G1" s="51" t="s">
        <v>42</v>
      </c>
      <c r="H1" s="50" t="s">
        <v>50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202.6</v>
      </c>
      <c r="Q1" s="3" t="s">
        <v>28</v>
      </c>
    </row>
    <row r="2" spans="1:19" s="8" customFormat="1" ht="35.25" customHeight="1">
      <c r="A2" s="4"/>
      <c r="B2" s="131" t="s">
        <v>2</v>
      </c>
      <c r="C2" s="131"/>
      <c r="D2" s="131"/>
      <c r="E2" s="132" t="s">
        <v>47</v>
      </c>
      <c r="F2" s="13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1" t="s">
        <v>26</v>
      </c>
      <c r="C3" s="131"/>
      <c r="D3" s="131"/>
      <c r="E3" s="132" t="s">
        <v>28</v>
      </c>
      <c r="F3" s="132"/>
      <c r="N3" s="10" t="s">
        <v>4</v>
      </c>
      <c r="O3" s="11"/>
      <c r="P3" s="12">
        <f>+O7</f>
        <v>202.6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30" t="s">
        <v>8</v>
      </c>
      <c r="O5" s="130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7" t="s">
        <v>11</v>
      </c>
      <c r="F7" s="138"/>
      <c r="G7" s="25">
        <f t="shared" ref="G7:O7" si="0">SUM(G11:G88)</f>
        <v>0</v>
      </c>
      <c r="H7" s="25">
        <f t="shared" si="0"/>
        <v>0</v>
      </c>
      <c r="I7" s="65">
        <f t="shared" si="0"/>
        <v>4.0999999999999996</v>
      </c>
      <c r="J7" s="71">
        <f t="shared" si="0"/>
        <v>90</v>
      </c>
      <c r="K7" s="66">
        <f t="shared" si="0"/>
        <v>10</v>
      </c>
      <c r="L7" s="66">
        <f t="shared" si="0"/>
        <v>0</v>
      </c>
      <c r="M7" s="66">
        <f t="shared" si="0"/>
        <v>98.5</v>
      </c>
      <c r="N7" s="66">
        <f t="shared" si="0"/>
        <v>202.6</v>
      </c>
      <c r="O7" s="67">
        <f t="shared" si="0"/>
        <v>202.6</v>
      </c>
      <c r="P7" s="13">
        <f>+N7-SUM(I7:M7)</f>
        <v>0</v>
      </c>
    </row>
    <row r="8" spans="1:19" ht="36" customHeight="1" thickTop="1" thickBot="1">
      <c r="A8" s="147"/>
      <c r="B8" s="64"/>
      <c r="C8" s="149" t="s">
        <v>13</v>
      </c>
      <c r="D8" s="151" t="s">
        <v>25</v>
      </c>
      <c r="E8" s="150" t="s">
        <v>14</v>
      </c>
      <c r="F8" s="152" t="s">
        <v>35</v>
      </c>
      <c r="G8" s="153" t="s">
        <v>15</v>
      </c>
      <c r="H8" s="154" t="s">
        <v>16</v>
      </c>
      <c r="I8" s="133" t="s">
        <v>38</v>
      </c>
      <c r="J8" s="133" t="s">
        <v>40</v>
      </c>
      <c r="K8" s="133" t="s">
        <v>39</v>
      </c>
      <c r="L8" s="135" t="s">
        <v>36</v>
      </c>
      <c r="M8" s="136"/>
      <c r="N8" s="145" t="s">
        <v>17</v>
      </c>
      <c r="O8" s="157" t="s">
        <v>18</v>
      </c>
      <c r="P8" s="144" t="s">
        <v>19</v>
      </c>
      <c r="R8" s="2"/>
    </row>
    <row r="9" spans="1:19" ht="36" customHeight="1" thickTop="1" thickBot="1">
      <c r="A9" s="148"/>
      <c r="B9" s="64" t="s">
        <v>12</v>
      </c>
      <c r="C9" s="150"/>
      <c r="D9" s="150"/>
      <c r="E9" s="150"/>
      <c r="F9" s="152"/>
      <c r="G9" s="153"/>
      <c r="H9" s="155"/>
      <c r="I9" s="134" t="s">
        <v>38</v>
      </c>
      <c r="J9" s="134"/>
      <c r="K9" s="134" t="s">
        <v>37</v>
      </c>
      <c r="L9" s="139" t="s">
        <v>23</v>
      </c>
      <c r="M9" s="142" t="s">
        <v>24</v>
      </c>
      <c r="N9" s="146"/>
      <c r="O9" s="158"/>
      <c r="P9" s="144"/>
      <c r="R9" s="2"/>
    </row>
    <row r="10" spans="1:19" ht="37.5" customHeight="1" thickTop="1" thickBot="1">
      <c r="A10" s="148"/>
      <c r="B10" s="55"/>
      <c r="C10" s="150"/>
      <c r="D10" s="150"/>
      <c r="E10" s="150"/>
      <c r="F10" s="152"/>
      <c r="G10" s="26" t="s">
        <v>20</v>
      </c>
      <c r="H10" s="156"/>
      <c r="I10" s="134"/>
      <c r="J10" s="134"/>
      <c r="K10" s="134"/>
      <c r="L10" s="140"/>
      <c r="M10" s="143"/>
      <c r="N10" s="146"/>
      <c r="O10" s="158"/>
      <c r="P10" s="144"/>
      <c r="R10" s="2"/>
    </row>
    <row r="11" spans="1:19" ht="30" customHeight="1" thickTop="1">
      <c r="A11" s="27">
        <v>1</v>
      </c>
      <c r="B11" s="28">
        <v>41518</v>
      </c>
      <c r="C11" s="29"/>
      <c r="D11" s="29" t="s">
        <v>90</v>
      </c>
      <c r="E11" s="69"/>
      <c r="F11" s="69" t="s">
        <v>52</v>
      </c>
      <c r="G11" s="100"/>
      <c r="H11" s="106">
        <f t="shared" ref="H11:H22" si="1">IF($E$3="si",($H$5/$H$6*G11),IF($E$3="no",G11*$H$4,0))</f>
        <v>0</v>
      </c>
      <c r="I11" s="72">
        <v>4.0999999999999996</v>
      </c>
      <c r="J11" s="72"/>
      <c r="K11" s="34"/>
      <c r="L11" s="35"/>
      <c r="M11" s="37"/>
      <c r="N11" s="39">
        <f t="shared" ref="N11:N18" si="2">SUM(H11:M11)</f>
        <v>4.0999999999999996</v>
      </c>
      <c r="O11" s="40">
        <v>4.0999999999999996</v>
      </c>
      <c r="P11" s="41"/>
      <c r="R11" s="2"/>
    </row>
    <row r="12" spans="1:19" ht="30" customHeight="1">
      <c r="A12" s="42">
        <v>2</v>
      </c>
      <c r="B12" s="28">
        <v>41524</v>
      </c>
      <c r="C12" s="29" t="s">
        <v>51</v>
      </c>
      <c r="D12" s="29" t="s">
        <v>48</v>
      </c>
      <c r="E12" s="69"/>
      <c r="F12" s="69" t="s">
        <v>52</v>
      </c>
      <c r="G12" s="108"/>
      <c r="H12" s="106">
        <f t="shared" si="1"/>
        <v>0</v>
      </c>
      <c r="I12" s="72"/>
      <c r="J12" s="72">
        <v>90</v>
      </c>
      <c r="K12" s="34"/>
      <c r="L12" s="35"/>
      <c r="M12" s="37"/>
      <c r="N12" s="39">
        <f t="shared" si="2"/>
        <v>90</v>
      </c>
      <c r="O12" s="43">
        <v>90</v>
      </c>
      <c r="P12" s="41" t="str">
        <f>IF($F15="Milano","X","")</f>
        <v>X</v>
      </c>
      <c r="R12" s="2"/>
    </row>
    <row r="13" spans="1:19" ht="30" customHeight="1">
      <c r="A13" s="42">
        <v>3</v>
      </c>
      <c r="B13" s="28">
        <v>41524</v>
      </c>
      <c r="C13" s="29" t="s">
        <v>51</v>
      </c>
      <c r="D13" s="29" t="s">
        <v>53</v>
      </c>
      <c r="E13" s="69"/>
      <c r="F13" s="69" t="s">
        <v>52</v>
      </c>
      <c r="G13" s="101"/>
      <c r="H13" s="106">
        <f t="shared" si="1"/>
        <v>0</v>
      </c>
      <c r="I13" s="72"/>
      <c r="J13" s="72"/>
      <c r="K13" s="34">
        <v>10</v>
      </c>
      <c r="L13" s="35"/>
      <c r="M13" s="37"/>
      <c r="N13" s="39">
        <f t="shared" si="2"/>
        <v>10</v>
      </c>
      <c r="O13" s="43">
        <v>10</v>
      </c>
      <c r="P13" s="41" t="str">
        <f>IF($F16="Milano","X","")</f>
        <v/>
      </c>
      <c r="R13" s="2"/>
    </row>
    <row r="14" spans="1:19" ht="30" customHeight="1">
      <c r="A14" s="42">
        <v>4</v>
      </c>
      <c r="B14" s="47">
        <v>41524</v>
      </c>
      <c r="C14" s="44" t="s">
        <v>51</v>
      </c>
      <c r="D14" s="49" t="s">
        <v>89</v>
      </c>
      <c r="E14" s="45"/>
      <c r="F14" s="69" t="s">
        <v>52</v>
      </c>
      <c r="G14" s="101"/>
      <c r="H14" s="106">
        <f t="shared" si="1"/>
        <v>0</v>
      </c>
      <c r="I14" s="72"/>
      <c r="J14" s="72"/>
      <c r="K14" s="34"/>
      <c r="L14" s="35"/>
      <c r="M14" s="37">
        <v>8.5</v>
      </c>
      <c r="N14" s="39">
        <f t="shared" si="2"/>
        <v>8.5</v>
      </c>
      <c r="O14" s="43">
        <v>8.5</v>
      </c>
      <c r="P14" s="41"/>
      <c r="R14" s="2"/>
    </row>
    <row r="15" spans="1:19" ht="30" customHeight="1">
      <c r="A15" s="42">
        <v>5</v>
      </c>
      <c r="B15" s="47">
        <v>41559</v>
      </c>
      <c r="C15" s="44" t="s">
        <v>77</v>
      </c>
      <c r="D15" s="49" t="s">
        <v>48</v>
      </c>
      <c r="E15" s="45"/>
      <c r="F15" s="69" t="s">
        <v>52</v>
      </c>
      <c r="G15" s="101"/>
      <c r="H15" s="106">
        <f t="shared" ref="H15" si="3">IF($E$3="si",($H$5/$H$6*G15),IF($E$3="no",G15*$H$4,0))</f>
        <v>0</v>
      </c>
      <c r="I15" s="72"/>
      <c r="J15" s="72"/>
      <c r="K15" s="34"/>
      <c r="L15" s="35"/>
      <c r="M15" s="37">
        <v>90</v>
      </c>
      <c r="N15" s="39">
        <f t="shared" ref="N15" si="4">SUM(H15:M15)</f>
        <v>90</v>
      </c>
      <c r="O15" s="43">
        <v>90</v>
      </c>
      <c r="P15" s="41"/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1"/>
        <v>0</v>
      </c>
      <c r="I16" s="72"/>
      <c r="J16" s="72"/>
      <c r="K16" s="34"/>
      <c r="L16" s="35"/>
      <c r="M16" s="37"/>
      <c r="N16" s="39">
        <f t="shared" si="2"/>
        <v>0</v>
      </c>
      <c r="O16" s="43"/>
      <c r="P16" s="41"/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1"/>
        <v>0</v>
      </c>
      <c r="I17" s="72"/>
      <c r="J17" s="72"/>
      <c r="K17" s="34"/>
      <c r="L17" s="35"/>
      <c r="M17" s="37"/>
      <c r="N17" s="39">
        <f t="shared" si="2"/>
        <v>0</v>
      </c>
      <c r="O17" s="43"/>
      <c r="P17" s="41"/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2"/>
        <v>0</v>
      </c>
      <c r="O18" s="43"/>
      <c r="P18" s="41" t="str">
        <f t="shared" ref="P18:P83" si="5">IF($F18="Milano","X","")</f>
        <v/>
      </c>
      <c r="R18" s="2"/>
    </row>
    <row r="19" spans="1:18" ht="30" customHeight="1">
      <c r="A19" s="42">
        <v>9</v>
      </c>
      <c r="B19" s="28"/>
      <c r="C19" s="29"/>
      <c r="D19" s="29"/>
      <c r="E19" s="69"/>
      <c r="F19" s="69"/>
      <c r="G19" s="104"/>
      <c r="H19" s="106">
        <f t="shared" si="1"/>
        <v>0</v>
      </c>
      <c r="I19" s="72"/>
      <c r="J19" s="72"/>
      <c r="K19" s="34"/>
      <c r="L19" s="35"/>
      <c r="M19" s="35"/>
      <c r="N19" s="39"/>
      <c r="O19" s="43"/>
      <c r="P19" s="41" t="str">
        <f t="shared" si="5"/>
        <v/>
      </c>
      <c r="R19" s="2"/>
    </row>
    <row r="20" spans="1:18" ht="30" customHeight="1">
      <c r="A20" s="42">
        <v>10</v>
      </c>
      <c r="B20" s="28"/>
      <c r="C20" s="29"/>
      <c r="D20" s="29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>SUM(H20:M20)</f>
        <v>0</v>
      </c>
      <c r="O20" s="43"/>
      <c r="P20" s="41" t="str">
        <f t="shared" si="5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>SUM(H21:M21)</f>
        <v>0</v>
      </c>
      <c r="O21" s="43"/>
      <c r="P21" s="41" t="str">
        <f t="shared" si="5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>SUM(H22:M22)</f>
        <v>0</v>
      </c>
      <c r="O22" s="43"/>
      <c r="P22" s="41" t="str">
        <f t="shared" si="5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ref="H23:H75" si="6">IF($E$3="si",($H$5/$H$6*G23),IF($E$3="no",G23*$H$4,0))</f>
        <v>0</v>
      </c>
      <c r="I23" s="72"/>
      <c r="J23" s="72"/>
      <c r="K23" s="34"/>
      <c r="L23" s="35"/>
      <c r="M23" s="35"/>
      <c r="N23" s="39">
        <f t="shared" ref="N23:N83" si="7">SUM(H23:M23)</f>
        <v>0</v>
      </c>
      <c r="O23" s="43"/>
      <c r="P23" s="41" t="str">
        <f t="shared" si="5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6"/>
        <v>0</v>
      </c>
      <c r="I24" s="72"/>
      <c r="J24" s="72"/>
      <c r="K24" s="34"/>
      <c r="L24" s="35"/>
      <c r="M24" s="35"/>
      <c r="N24" s="39">
        <f t="shared" si="7"/>
        <v>0</v>
      </c>
      <c r="O24" s="43"/>
      <c r="P24" s="41" t="str">
        <f t="shared" si="5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6"/>
        <v>0</v>
      </c>
      <c r="I25" s="72"/>
      <c r="J25" s="72"/>
      <c r="K25" s="34"/>
      <c r="L25" s="35"/>
      <c r="M25" s="35"/>
      <c r="N25" s="39">
        <f t="shared" si="7"/>
        <v>0</v>
      </c>
      <c r="O25" s="43"/>
      <c r="P25" s="41" t="str">
        <f t="shared" si="5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6"/>
        <v>0</v>
      </c>
      <c r="I26" s="72"/>
      <c r="J26" s="72"/>
      <c r="K26" s="34"/>
      <c r="L26" s="35"/>
      <c r="M26" s="35"/>
      <c r="N26" s="39">
        <f t="shared" si="7"/>
        <v>0</v>
      </c>
      <c r="O26" s="43"/>
      <c r="P26" s="41" t="str">
        <f t="shared" si="5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6"/>
        <v>0</v>
      </c>
      <c r="I27" s="72"/>
      <c r="J27" s="72"/>
      <c r="K27" s="34"/>
      <c r="L27" s="35"/>
      <c r="M27" s="35"/>
      <c r="N27" s="39">
        <f t="shared" si="7"/>
        <v>0</v>
      </c>
      <c r="O27" s="43"/>
      <c r="P27" s="41" t="str">
        <f t="shared" si="5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6"/>
        <v>0</v>
      </c>
      <c r="I28" s="72"/>
      <c r="J28" s="72"/>
      <c r="K28" s="34"/>
      <c r="L28" s="35"/>
      <c r="M28" s="35"/>
      <c r="N28" s="39">
        <f t="shared" si="7"/>
        <v>0</v>
      </c>
      <c r="O28" s="43"/>
      <c r="P28" s="41" t="str">
        <f t="shared" si="5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6"/>
        <v>0</v>
      </c>
      <c r="I29" s="72"/>
      <c r="J29" s="72"/>
      <c r="K29" s="34"/>
      <c r="L29" s="35"/>
      <c r="M29" s="35"/>
      <c r="N29" s="39">
        <f t="shared" si="7"/>
        <v>0</v>
      </c>
      <c r="O29" s="43"/>
      <c r="P29" s="41" t="str">
        <f t="shared" si="5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6"/>
        <v>0</v>
      </c>
      <c r="I30" s="72"/>
      <c r="J30" s="72"/>
      <c r="K30" s="34"/>
      <c r="L30" s="35"/>
      <c r="M30" s="35"/>
      <c r="N30" s="39">
        <f t="shared" si="7"/>
        <v>0</v>
      </c>
      <c r="O30" s="43"/>
      <c r="P30" s="41" t="str">
        <f t="shared" si="5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6"/>
        <v>0</v>
      </c>
      <c r="I31" s="72"/>
      <c r="J31" s="72"/>
      <c r="K31" s="34"/>
      <c r="L31" s="35"/>
      <c r="M31" s="35"/>
      <c r="N31" s="39">
        <f t="shared" si="7"/>
        <v>0</v>
      </c>
      <c r="O31" s="43"/>
      <c r="P31" s="41" t="str">
        <f t="shared" si="5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6"/>
        <v>0</v>
      </c>
      <c r="I32" s="72"/>
      <c r="J32" s="72"/>
      <c r="K32" s="34"/>
      <c r="L32" s="35"/>
      <c r="M32" s="35"/>
      <c r="N32" s="39">
        <f t="shared" si="7"/>
        <v>0</v>
      </c>
      <c r="O32" s="43"/>
      <c r="P32" s="41" t="str">
        <f t="shared" si="5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6"/>
        <v>0</v>
      </c>
      <c r="I33" s="72"/>
      <c r="J33" s="72"/>
      <c r="K33" s="34"/>
      <c r="L33" s="35"/>
      <c r="M33" s="35"/>
      <c r="N33" s="39">
        <f t="shared" si="7"/>
        <v>0</v>
      </c>
      <c r="O33" s="43"/>
      <c r="P33" s="41" t="str">
        <f t="shared" si="5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6"/>
        <v>0</v>
      </c>
      <c r="I34" s="72"/>
      <c r="J34" s="72"/>
      <c r="K34" s="34"/>
      <c r="L34" s="35"/>
      <c r="M34" s="35"/>
      <c r="N34" s="39">
        <f t="shared" si="7"/>
        <v>0</v>
      </c>
      <c r="O34" s="43"/>
      <c r="P34" s="41" t="str">
        <f t="shared" si="5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6"/>
        <v>0</v>
      </c>
      <c r="I35" s="72"/>
      <c r="J35" s="72"/>
      <c r="K35" s="34"/>
      <c r="L35" s="35"/>
      <c r="M35" s="35"/>
      <c r="N35" s="39">
        <f t="shared" si="7"/>
        <v>0</v>
      </c>
      <c r="O35" s="43"/>
      <c r="P35" s="41" t="str">
        <f t="shared" si="5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6"/>
        <v>0</v>
      </c>
      <c r="I36" s="72"/>
      <c r="J36" s="72"/>
      <c r="K36" s="34"/>
      <c r="L36" s="35"/>
      <c r="M36" s="35"/>
      <c r="N36" s="39">
        <f t="shared" si="7"/>
        <v>0</v>
      </c>
      <c r="O36" s="43"/>
      <c r="P36" s="41" t="str">
        <f t="shared" si="5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6"/>
        <v>0</v>
      </c>
      <c r="I37" s="72"/>
      <c r="J37" s="72"/>
      <c r="K37" s="34"/>
      <c r="L37" s="35"/>
      <c r="M37" s="35"/>
      <c r="N37" s="39">
        <f t="shared" si="7"/>
        <v>0</v>
      </c>
      <c r="O37" s="43"/>
      <c r="P37" s="41" t="str">
        <f t="shared" si="5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6"/>
        <v>0</v>
      </c>
      <c r="I38" s="72"/>
      <c r="J38" s="72"/>
      <c r="K38" s="34"/>
      <c r="L38" s="35"/>
      <c r="M38" s="35"/>
      <c r="N38" s="39">
        <f t="shared" si="7"/>
        <v>0</v>
      </c>
      <c r="O38" s="43"/>
      <c r="P38" s="41" t="str">
        <f t="shared" si="5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6"/>
        <v>0</v>
      </c>
      <c r="I39" s="72"/>
      <c r="J39" s="72"/>
      <c r="K39" s="34"/>
      <c r="L39" s="35"/>
      <c r="M39" s="35"/>
      <c r="N39" s="39">
        <f t="shared" si="7"/>
        <v>0</v>
      </c>
      <c r="O39" s="43"/>
      <c r="P39" s="41" t="str">
        <f t="shared" si="5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6"/>
        <v>0</v>
      </c>
      <c r="I40" s="72"/>
      <c r="J40" s="72"/>
      <c r="K40" s="34"/>
      <c r="L40" s="35"/>
      <c r="M40" s="35"/>
      <c r="N40" s="39">
        <f t="shared" si="7"/>
        <v>0</v>
      </c>
      <c r="O40" s="43"/>
      <c r="P40" s="41" t="str">
        <f t="shared" si="5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6"/>
        <v>0</v>
      </c>
      <c r="I41" s="72"/>
      <c r="J41" s="72"/>
      <c r="K41" s="34"/>
      <c r="L41" s="35"/>
      <c r="M41" s="35"/>
      <c r="N41" s="39">
        <f t="shared" si="7"/>
        <v>0</v>
      </c>
      <c r="O41" s="43"/>
      <c r="P41" s="41" t="str">
        <f t="shared" si="5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6"/>
        <v>0</v>
      </c>
      <c r="I42" s="72"/>
      <c r="J42" s="72"/>
      <c r="K42" s="34"/>
      <c r="L42" s="35"/>
      <c r="M42" s="35"/>
      <c r="N42" s="39">
        <f t="shared" si="7"/>
        <v>0</v>
      </c>
      <c r="O42" s="43"/>
      <c r="P42" s="41" t="str">
        <f t="shared" si="5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6"/>
        <v>0</v>
      </c>
      <c r="I43" s="72"/>
      <c r="J43" s="72"/>
      <c r="K43" s="34"/>
      <c r="L43" s="35"/>
      <c r="M43" s="35"/>
      <c r="N43" s="39">
        <f t="shared" si="7"/>
        <v>0</v>
      </c>
      <c r="O43" s="43"/>
      <c r="P43" s="41" t="str">
        <f t="shared" si="5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6"/>
        <v>0</v>
      </c>
      <c r="I44" s="72"/>
      <c r="J44" s="72"/>
      <c r="K44" s="34"/>
      <c r="L44" s="35"/>
      <c r="M44" s="35"/>
      <c r="N44" s="39">
        <f t="shared" si="7"/>
        <v>0</v>
      </c>
      <c r="O44" s="43"/>
      <c r="P44" s="41" t="str">
        <f t="shared" si="5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6"/>
        <v>0</v>
      </c>
      <c r="I45" s="72"/>
      <c r="J45" s="72"/>
      <c r="K45" s="34"/>
      <c r="L45" s="35"/>
      <c r="M45" s="35"/>
      <c r="N45" s="39">
        <f t="shared" si="7"/>
        <v>0</v>
      </c>
      <c r="O45" s="43"/>
      <c r="P45" s="41" t="str">
        <f t="shared" si="5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6"/>
        <v>0</v>
      </c>
      <c r="I46" s="72"/>
      <c r="J46" s="72"/>
      <c r="K46" s="34"/>
      <c r="L46" s="35"/>
      <c r="M46" s="35"/>
      <c r="N46" s="39">
        <f t="shared" si="7"/>
        <v>0</v>
      </c>
      <c r="O46" s="43"/>
      <c r="P46" s="41" t="str">
        <f t="shared" si="5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6"/>
        <v>0</v>
      </c>
      <c r="I47" s="72"/>
      <c r="J47" s="72"/>
      <c r="K47" s="34"/>
      <c r="L47" s="35"/>
      <c r="M47" s="35"/>
      <c r="N47" s="39">
        <f t="shared" si="7"/>
        <v>0</v>
      </c>
      <c r="O47" s="43"/>
      <c r="P47" s="41" t="str">
        <f t="shared" si="5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6"/>
        <v>0</v>
      </c>
      <c r="I48" s="72"/>
      <c r="J48" s="72"/>
      <c r="K48" s="34"/>
      <c r="L48" s="35"/>
      <c r="M48" s="35"/>
      <c r="N48" s="39">
        <f t="shared" si="7"/>
        <v>0</v>
      </c>
      <c r="O48" s="43"/>
      <c r="P48" s="41" t="str">
        <f t="shared" si="5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6"/>
        <v>0</v>
      </c>
      <c r="I49" s="72"/>
      <c r="J49" s="72"/>
      <c r="K49" s="34"/>
      <c r="L49" s="35"/>
      <c r="M49" s="35"/>
      <c r="N49" s="39">
        <f t="shared" si="7"/>
        <v>0</v>
      </c>
      <c r="O49" s="43"/>
      <c r="P49" s="41" t="str">
        <f t="shared" si="5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6"/>
        <v>0</v>
      </c>
      <c r="I50" s="72"/>
      <c r="J50" s="72"/>
      <c r="K50" s="34"/>
      <c r="L50" s="35"/>
      <c r="M50" s="35"/>
      <c r="N50" s="39">
        <f t="shared" si="7"/>
        <v>0</v>
      </c>
      <c r="O50" s="43"/>
      <c r="P50" s="41" t="str">
        <f t="shared" si="5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6"/>
        <v>0</v>
      </c>
      <c r="I51" s="72"/>
      <c r="J51" s="72"/>
      <c r="K51" s="34"/>
      <c r="L51" s="35"/>
      <c r="M51" s="35"/>
      <c r="N51" s="39">
        <f t="shared" si="7"/>
        <v>0</v>
      </c>
      <c r="O51" s="43"/>
      <c r="P51" s="41" t="str">
        <f t="shared" si="5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6"/>
        <v>0</v>
      </c>
      <c r="I52" s="72"/>
      <c r="J52" s="72"/>
      <c r="K52" s="34"/>
      <c r="L52" s="35"/>
      <c r="M52" s="35"/>
      <c r="N52" s="39">
        <f t="shared" si="7"/>
        <v>0</v>
      </c>
      <c r="O52" s="43"/>
      <c r="P52" s="41" t="str">
        <f t="shared" si="5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6"/>
        <v>0</v>
      </c>
      <c r="I53" s="72"/>
      <c r="J53" s="72"/>
      <c r="K53" s="34"/>
      <c r="L53" s="35"/>
      <c r="M53" s="35"/>
      <c r="N53" s="39">
        <f t="shared" si="7"/>
        <v>0</v>
      </c>
      <c r="O53" s="43"/>
      <c r="P53" s="41" t="str">
        <f t="shared" si="5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6"/>
        <v>0</v>
      </c>
      <c r="I54" s="72"/>
      <c r="J54" s="72"/>
      <c r="K54" s="34"/>
      <c r="L54" s="35"/>
      <c r="M54" s="35"/>
      <c r="N54" s="39">
        <f t="shared" si="7"/>
        <v>0</v>
      </c>
      <c r="O54" s="43"/>
      <c r="P54" s="41" t="str">
        <f t="shared" si="5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6"/>
        <v>0</v>
      </c>
      <c r="I55" s="72"/>
      <c r="J55" s="72"/>
      <c r="K55" s="34"/>
      <c r="L55" s="35"/>
      <c r="M55" s="35"/>
      <c r="N55" s="39">
        <f t="shared" si="7"/>
        <v>0</v>
      </c>
      <c r="O55" s="43"/>
      <c r="P55" s="41" t="str">
        <f t="shared" si="5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6"/>
        <v>0</v>
      </c>
      <c r="I56" s="72"/>
      <c r="J56" s="72"/>
      <c r="K56" s="34"/>
      <c r="L56" s="35"/>
      <c r="M56" s="35"/>
      <c r="N56" s="39">
        <f t="shared" si="7"/>
        <v>0</v>
      </c>
      <c r="O56" s="43"/>
      <c r="P56" s="41" t="str">
        <f t="shared" si="5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6"/>
        <v>0</v>
      </c>
      <c r="I57" s="72"/>
      <c r="J57" s="72"/>
      <c r="K57" s="34"/>
      <c r="L57" s="35"/>
      <c r="M57" s="35"/>
      <c r="N57" s="39">
        <f t="shared" si="7"/>
        <v>0</v>
      </c>
      <c r="O57" s="43"/>
      <c r="P57" s="41" t="str">
        <f t="shared" si="5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6"/>
        <v>0</v>
      </c>
      <c r="I58" s="72"/>
      <c r="J58" s="72"/>
      <c r="K58" s="34"/>
      <c r="L58" s="35"/>
      <c r="M58" s="35"/>
      <c r="N58" s="39">
        <f t="shared" si="7"/>
        <v>0</v>
      </c>
      <c r="O58" s="43"/>
      <c r="P58" s="41" t="str">
        <f t="shared" si="5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6"/>
        <v>0</v>
      </c>
      <c r="I59" s="72"/>
      <c r="J59" s="72"/>
      <c r="K59" s="34"/>
      <c r="L59" s="35"/>
      <c r="M59" s="35"/>
      <c r="N59" s="39">
        <f t="shared" si="7"/>
        <v>0</v>
      </c>
      <c r="O59" s="43"/>
      <c r="P59" s="41" t="str">
        <f t="shared" si="5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6"/>
        <v>0</v>
      </c>
      <c r="I60" s="72"/>
      <c r="J60" s="72"/>
      <c r="K60" s="34"/>
      <c r="L60" s="35"/>
      <c r="M60" s="35"/>
      <c r="N60" s="39">
        <f t="shared" si="7"/>
        <v>0</v>
      </c>
      <c r="O60" s="43"/>
      <c r="P60" s="41" t="str">
        <f t="shared" si="5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6"/>
        <v>0</v>
      </c>
      <c r="I61" s="72"/>
      <c r="J61" s="72"/>
      <c r="K61" s="34"/>
      <c r="L61" s="35"/>
      <c r="M61" s="35"/>
      <c r="N61" s="39">
        <f t="shared" si="7"/>
        <v>0</v>
      </c>
      <c r="O61" s="43"/>
      <c r="P61" s="41" t="str">
        <f t="shared" si="5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6"/>
        <v>0</v>
      </c>
      <c r="I62" s="72"/>
      <c r="J62" s="72"/>
      <c r="K62" s="34"/>
      <c r="L62" s="35"/>
      <c r="M62" s="35"/>
      <c r="N62" s="39">
        <f t="shared" si="7"/>
        <v>0</v>
      </c>
      <c r="O62" s="43"/>
      <c r="P62" s="41" t="str">
        <f t="shared" si="5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6"/>
        <v>0</v>
      </c>
      <c r="I63" s="72"/>
      <c r="J63" s="72"/>
      <c r="K63" s="34"/>
      <c r="L63" s="35"/>
      <c r="M63" s="35"/>
      <c r="N63" s="39">
        <f t="shared" si="7"/>
        <v>0</v>
      </c>
      <c r="O63" s="43"/>
      <c r="P63" s="41" t="str">
        <f t="shared" si="5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6"/>
        <v>0</v>
      </c>
      <c r="I64" s="72"/>
      <c r="J64" s="72"/>
      <c r="K64" s="34"/>
      <c r="L64" s="35"/>
      <c r="M64" s="35"/>
      <c r="N64" s="39">
        <f t="shared" si="7"/>
        <v>0</v>
      </c>
      <c r="O64" s="43"/>
      <c r="P64" s="41" t="str">
        <f t="shared" si="5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6"/>
        <v>0</v>
      </c>
      <c r="I65" s="72"/>
      <c r="J65" s="72"/>
      <c r="K65" s="34"/>
      <c r="L65" s="35"/>
      <c r="M65" s="35"/>
      <c r="N65" s="39">
        <f t="shared" si="7"/>
        <v>0</v>
      </c>
      <c r="O65" s="43"/>
      <c r="P65" s="41" t="str">
        <f t="shared" si="5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6"/>
        <v>0</v>
      </c>
      <c r="I66" s="72"/>
      <c r="J66" s="72"/>
      <c r="K66" s="34"/>
      <c r="L66" s="35"/>
      <c r="M66" s="35"/>
      <c r="N66" s="39">
        <f t="shared" si="7"/>
        <v>0</v>
      </c>
      <c r="O66" s="43"/>
      <c r="P66" s="41" t="str">
        <f t="shared" si="5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6"/>
        <v>0</v>
      </c>
      <c r="I67" s="72"/>
      <c r="J67" s="72"/>
      <c r="K67" s="34"/>
      <c r="L67" s="35"/>
      <c r="M67" s="35"/>
      <c r="N67" s="39">
        <f t="shared" si="7"/>
        <v>0</v>
      </c>
      <c r="O67" s="43"/>
      <c r="P67" s="41" t="str">
        <f t="shared" si="5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6"/>
        <v>0</v>
      </c>
      <c r="I68" s="72"/>
      <c r="J68" s="72"/>
      <c r="K68" s="34"/>
      <c r="L68" s="35"/>
      <c r="M68" s="35"/>
      <c r="N68" s="39">
        <f t="shared" si="7"/>
        <v>0</v>
      </c>
      <c r="O68" s="43"/>
      <c r="P68" s="41" t="str">
        <f t="shared" si="5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6"/>
        <v>0</v>
      </c>
      <c r="I69" s="72"/>
      <c r="J69" s="72"/>
      <c r="K69" s="34"/>
      <c r="L69" s="35"/>
      <c r="M69" s="35"/>
      <c r="N69" s="39">
        <f t="shared" si="7"/>
        <v>0</v>
      </c>
      <c r="O69" s="43"/>
      <c r="P69" s="41" t="str">
        <f t="shared" si="5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6"/>
        <v>0</v>
      </c>
      <c r="I70" s="72"/>
      <c r="J70" s="72"/>
      <c r="K70" s="34"/>
      <c r="L70" s="35"/>
      <c r="M70" s="35"/>
      <c r="N70" s="39">
        <f t="shared" si="7"/>
        <v>0</v>
      </c>
      <c r="O70" s="43"/>
      <c r="P70" s="41" t="str">
        <f t="shared" si="5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6"/>
        <v>0</v>
      </c>
      <c r="I71" s="72"/>
      <c r="J71" s="72"/>
      <c r="K71" s="34"/>
      <c r="L71" s="35"/>
      <c r="M71" s="35"/>
      <c r="N71" s="39">
        <f t="shared" si="7"/>
        <v>0</v>
      </c>
      <c r="O71" s="43"/>
      <c r="P71" s="41" t="str">
        <f t="shared" si="5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6"/>
        <v>0</v>
      </c>
      <c r="I72" s="72"/>
      <c r="J72" s="72"/>
      <c r="K72" s="34"/>
      <c r="L72" s="35"/>
      <c r="M72" s="35"/>
      <c r="N72" s="39">
        <f t="shared" si="7"/>
        <v>0</v>
      </c>
      <c r="O72" s="43"/>
      <c r="P72" s="41" t="str">
        <f t="shared" si="5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6"/>
        <v>0</v>
      </c>
      <c r="I73" s="72"/>
      <c r="J73" s="72"/>
      <c r="K73" s="34"/>
      <c r="L73" s="35"/>
      <c r="M73" s="35"/>
      <c r="N73" s="39">
        <f t="shared" si="7"/>
        <v>0</v>
      </c>
      <c r="O73" s="43"/>
      <c r="P73" s="41" t="str">
        <f t="shared" si="5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6"/>
        <v>0</v>
      </c>
      <c r="I74" s="72"/>
      <c r="J74" s="72"/>
      <c r="K74" s="34"/>
      <c r="L74" s="35"/>
      <c r="M74" s="35"/>
      <c r="N74" s="39">
        <f t="shared" si="7"/>
        <v>0</v>
      </c>
      <c r="O74" s="43"/>
      <c r="P74" s="41" t="str">
        <f t="shared" si="5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6"/>
        <v>0</v>
      </c>
      <c r="I75" s="72"/>
      <c r="J75" s="72"/>
      <c r="K75" s="34"/>
      <c r="L75" s="35"/>
      <c r="M75" s="35"/>
      <c r="N75" s="39">
        <f t="shared" si="7"/>
        <v>0</v>
      </c>
      <c r="O75" s="43"/>
      <c r="P75" s="41" t="str">
        <f t="shared" si="5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88" si="8">IF($E$3="si",($H$5/$H$6*G76),IF($E$3="no",G76*$H$4,0))</f>
        <v>0</v>
      </c>
      <c r="I76" s="72"/>
      <c r="J76" s="72"/>
      <c r="K76" s="34"/>
      <c r="L76" s="35"/>
      <c r="M76" s="35"/>
      <c r="N76" s="39">
        <f t="shared" si="7"/>
        <v>0</v>
      </c>
      <c r="O76" s="43"/>
      <c r="P76" s="41" t="str">
        <f t="shared" si="5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8"/>
        <v>0</v>
      </c>
      <c r="I77" s="72"/>
      <c r="J77" s="72"/>
      <c r="K77" s="34"/>
      <c r="L77" s="35"/>
      <c r="M77" s="35"/>
      <c r="N77" s="39">
        <f t="shared" si="7"/>
        <v>0</v>
      </c>
      <c r="O77" s="43"/>
      <c r="P77" s="41" t="str">
        <f t="shared" si="5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8"/>
        <v>0</v>
      </c>
      <c r="I78" s="72"/>
      <c r="J78" s="72"/>
      <c r="K78" s="35"/>
      <c r="L78" s="35"/>
      <c r="M78" s="35"/>
      <c r="N78" s="39">
        <f t="shared" si="7"/>
        <v>0</v>
      </c>
      <c r="O78" s="43"/>
      <c r="P78" s="41" t="str">
        <f t="shared" si="5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8"/>
        <v>0</v>
      </c>
      <c r="I79" s="73"/>
      <c r="J79" s="73"/>
      <c r="K79" s="48"/>
      <c r="L79" s="35"/>
      <c r="M79" s="35"/>
      <c r="N79" s="39">
        <f t="shared" si="7"/>
        <v>0</v>
      </c>
      <c r="O79" s="43"/>
      <c r="P79" s="41" t="str">
        <f t="shared" si="5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8"/>
        <v>0</v>
      </c>
      <c r="I80" s="73"/>
      <c r="J80" s="73"/>
      <c r="K80" s="48"/>
      <c r="L80" s="35"/>
      <c r="M80" s="37"/>
      <c r="N80" s="39">
        <f t="shared" si="7"/>
        <v>0</v>
      </c>
      <c r="O80" s="43"/>
      <c r="P80" s="41" t="str">
        <f t="shared" si="5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8"/>
        <v>0</v>
      </c>
      <c r="I81" s="73"/>
      <c r="J81" s="73"/>
      <c r="K81" s="48"/>
      <c r="L81" s="35"/>
      <c r="M81" s="37"/>
      <c r="N81" s="39">
        <f t="shared" si="7"/>
        <v>0</v>
      </c>
      <c r="O81" s="43"/>
      <c r="P81" s="41" t="str">
        <f t="shared" si="5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8"/>
        <v>0</v>
      </c>
      <c r="I82" s="73"/>
      <c r="J82" s="73"/>
      <c r="K82" s="48"/>
      <c r="L82" s="35"/>
      <c r="M82" s="37"/>
      <c r="N82" s="39">
        <f t="shared" si="7"/>
        <v>0</v>
      </c>
      <c r="O82" s="43"/>
      <c r="P82" s="41" t="str">
        <f t="shared" si="5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8"/>
        <v>0</v>
      </c>
      <c r="I83" s="73"/>
      <c r="J83" s="73"/>
      <c r="K83" s="48"/>
      <c r="L83" s="35"/>
      <c r="M83" s="37"/>
      <c r="N83" s="39">
        <f t="shared" si="7"/>
        <v>0</v>
      </c>
      <c r="O83" s="43"/>
      <c r="P83" s="41" t="str">
        <f t="shared" si="5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8"/>
        <v>0</v>
      </c>
      <c r="I84" s="36"/>
      <c r="J84" s="36"/>
      <c r="K84" s="37"/>
      <c r="L84" s="37"/>
      <c r="M84" s="38"/>
      <c r="N84" s="39">
        <f t="shared" ref="N84:N86" si="9">SUM(H84:M84)</f>
        <v>0</v>
      </c>
      <c r="O84" s="43"/>
      <c r="P84" s="41" t="str">
        <f t="shared" ref="P84:P88" si="10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8"/>
        <v>0</v>
      </c>
      <c r="I85" s="36"/>
      <c r="J85" s="36"/>
      <c r="K85" s="37"/>
      <c r="L85" s="37"/>
      <c r="M85" s="38"/>
      <c r="N85" s="39">
        <f t="shared" si="9"/>
        <v>0</v>
      </c>
      <c r="O85" s="43"/>
      <c r="P85" s="41" t="str">
        <f t="shared" si="10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8"/>
        <v>0</v>
      </c>
      <c r="I86" s="36"/>
      <c r="J86" s="36"/>
      <c r="K86" s="37"/>
      <c r="L86" s="37"/>
      <c r="M86" s="38"/>
      <c r="N86" s="39">
        <f t="shared" si="9"/>
        <v>0</v>
      </c>
      <c r="O86" s="43"/>
      <c r="P86" s="41" t="str">
        <f t="shared" si="10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8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10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8"/>
        <v>0</v>
      </c>
      <c r="I88" s="36"/>
      <c r="J88" s="36"/>
      <c r="K88" s="37"/>
      <c r="L88" s="37"/>
      <c r="M88" s="38"/>
      <c r="N88" s="39">
        <f t="shared" ref="N88" si="11">SUM(H88:M88)</f>
        <v>0</v>
      </c>
      <c r="O88" s="43"/>
      <c r="P88" s="41" t="str">
        <f t="shared" si="10"/>
        <v/>
      </c>
      <c r="R88" s="2"/>
    </row>
    <row r="90" spans="1:18">
      <c r="A90" s="60"/>
      <c r="B90" s="61"/>
      <c r="C90" s="61"/>
      <c r="D90" s="61"/>
      <c r="E90" s="61"/>
      <c r="F90" s="61"/>
      <c r="G90" s="61"/>
      <c r="H90" s="61"/>
      <c r="I90" s="61"/>
      <c r="J90" s="107"/>
      <c r="K90" s="107"/>
      <c r="L90" s="61"/>
      <c r="M90" s="61"/>
      <c r="N90" s="61"/>
      <c r="O90" s="61"/>
      <c r="P90" s="107"/>
      <c r="Q90" s="3"/>
    </row>
    <row r="91" spans="1:18">
      <c r="A91" s="84"/>
      <c r="B91" s="85"/>
      <c r="C91" s="86"/>
      <c r="D91" s="87"/>
      <c r="E91" s="87"/>
      <c r="F91" s="88"/>
      <c r="G91" s="89"/>
      <c r="H91" s="90"/>
      <c r="I91" s="91"/>
      <c r="J91" s="107"/>
      <c r="K91" s="107"/>
      <c r="L91" s="91"/>
      <c r="M91" s="91"/>
      <c r="N91" s="92"/>
      <c r="O91" s="93"/>
      <c r="P91" s="107"/>
      <c r="Q91" s="3"/>
    </row>
    <row r="92" spans="1:18">
      <c r="A92" s="60"/>
      <c r="B92" s="78" t="s">
        <v>43</v>
      </c>
      <c r="C92" s="78"/>
      <c r="D92" s="78"/>
      <c r="E92" s="61"/>
      <c r="F92" s="61"/>
      <c r="G92" s="78" t="s">
        <v>45</v>
      </c>
      <c r="H92" s="78"/>
      <c r="I92" s="78"/>
      <c r="J92" s="107"/>
      <c r="K92" s="107"/>
      <c r="L92" s="78" t="s">
        <v>44</v>
      </c>
      <c r="M92" s="78"/>
      <c r="N92" s="78"/>
      <c r="O92" s="61"/>
      <c r="P92" s="107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7"/>
      <c r="K93" s="107"/>
      <c r="L93" s="61"/>
      <c r="M93" s="61"/>
      <c r="N93" s="61"/>
      <c r="O93" s="61"/>
      <c r="P93" s="107"/>
      <c r="Q93" s="3"/>
    </row>
    <row r="94" spans="1:18">
      <c r="A94" s="60"/>
      <c r="B94" s="61"/>
      <c r="C94" s="61"/>
      <c r="D94" s="61"/>
      <c r="E94" s="61"/>
      <c r="F94" s="61"/>
      <c r="G94" s="61"/>
      <c r="H94" s="61"/>
      <c r="I94" s="61"/>
      <c r="J94" s="107"/>
      <c r="K94" s="107"/>
      <c r="L94" s="61"/>
      <c r="M94" s="61"/>
      <c r="N94" s="61"/>
      <c r="O94" s="61"/>
      <c r="P94" s="107"/>
      <c r="Q94" s="3"/>
    </row>
  </sheetData>
  <sortState ref="B11:O22">
    <sortCondition ref="B11"/>
  </sortState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17 N19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J16:J83 H12:I83 L11:M83 J14:K15 N18:O18 J12:J13 H11:K11 H84:M88 K17:K83">
      <formula1>0</formula1>
      <formula2>0</formula2>
    </dataValidation>
    <dataValidation type="textLength" operator="greaterThan" allowBlank="1" showErrorMessage="1" sqref="D91:E91 D14:E15 F21:F77 D84:E88 E79:F83">
      <formula1>1</formula1>
      <formula2>0</formula2>
    </dataValidation>
    <dataValidation type="textLength" operator="greaterThan" sqref="F91 F84:F88 G19:G76 G79:G83">
      <formula1>1</formula1>
      <formula2>0</formula2>
    </dataValidation>
    <dataValidation type="date" operator="greaterThanOrEqual" showErrorMessage="1" errorTitle="Data" error="Inserire una data superiore al 1/11/2000" sqref="B91 B14:B15 B79:B88">
      <formula1>36831</formula1>
      <formula2>0</formula2>
    </dataValidation>
    <dataValidation type="textLength" operator="greaterThan" allowBlank="1" sqref="C91 C84:C88 D79:D83 D77 C14:C1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view="pageBreakPreview" zoomScale="50" zoomScaleSheetLayoutView="50" workbookViewId="0">
      <pane ySplit="5" topLeftCell="A21" activePane="bottomLeft" state="frozen"/>
      <selection pane="bottomLeft" activeCell="R38" sqref="R38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41" t="s">
        <v>0</v>
      </c>
      <c r="C1" s="141"/>
      <c r="D1" s="132" t="s">
        <v>46</v>
      </c>
      <c r="E1" s="132"/>
      <c r="F1" s="51" t="s">
        <v>42</v>
      </c>
      <c r="G1" s="50" t="s">
        <v>50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4707.9600000000009</v>
      </c>
      <c r="Q1" s="3" t="s">
        <v>28</v>
      </c>
      <c r="R1" s="125">
        <f>SUM(R11:R17,R20:R42)</f>
        <v>3482.2</v>
      </c>
    </row>
    <row r="2" spans="1:18" s="8" customFormat="1" ht="57.75" customHeight="1">
      <c r="A2" s="4"/>
      <c r="B2" s="131" t="s">
        <v>2</v>
      </c>
      <c r="C2" s="131"/>
      <c r="D2" s="132" t="s">
        <v>47</v>
      </c>
      <c r="E2" s="132"/>
      <c r="F2" s="9"/>
      <c r="G2" s="9"/>
      <c r="N2" s="10" t="s">
        <v>3</v>
      </c>
      <c r="O2" s="11"/>
      <c r="P2" s="12"/>
      <c r="Q2" s="3" t="s">
        <v>27</v>
      </c>
      <c r="R2" s="125"/>
    </row>
    <row r="3" spans="1:18" s="8" customFormat="1" ht="35.25" customHeight="1">
      <c r="A3" s="4"/>
      <c r="B3" s="131" t="s">
        <v>26</v>
      </c>
      <c r="C3" s="131"/>
      <c r="D3" s="132" t="s">
        <v>28</v>
      </c>
      <c r="E3" s="132"/>
      <c r="N3" s="10" t="s">
        <v>4</v>
      </c>
      <c r="O3" s="11"/>
      <c r="P3" s="62">
        <f>+O7</f>
        <v>4969.59</v>
      </c>
      <c r="Q3" s="13"/>
      <c r="R3" s="125">
        <f>SUM(R11:R21,R24:R30,R36:R38)-R14</f>
        <v>3686.89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25"/>
    </row>
    <row r="5" spans="1:18" s="8" customFormat="1" ht="43.5" customHeight="1" thickTop="1" thickBot="1">
      <c r="A5" s="4"/>
      <c r="B5" s="19" t="s">
        <v>6</v>
      </c>
      <c r="C5" s="20"/>
      <c r="D5" s="59">
        <v>28</v>
      </c>
      <c r="E5" s="14"/>
      <c r="F5" s="10" t="s">
        <v>7</v>
      </c>
      <c r="G5" s="79">
        <v>1.1100000000000001</v>
      </c>
      <c r="N5" s="130" t="s">
        <v>8</v>
      </c>
      <c r="O5" s="130"/>
      <c r="P5" s="58">
        <f>P1-P2-P3-P4</f>
        <v>-261.6299999999992</v>
      </c>
      <c r="Q5" s="13"/>
      <c r="R5" s="129">
        <f>R1-R3</f>
        <v>-204.69000000000005</v>
      </c>
    </row>
    <row r="6" spans="1:18" s="8" customFormat="1" ht="43.5" customHeight="1" thickTop="1" thickBot="1">
      <c r="A6" s="4"/>
      <c r="B6" s="56" t="s">
        <v>57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64" t="s">
        <v>30</v>
      </c>
      <c r="B7" s="165"/>
      <c r="C7" s="166"/>
      <c r="D7" s="169" t="s">
        <v>11</v>
      </c>
      <c r="E7" s="170"/>
      <c r="F7" s="170"/>
      <c r="G7" s="99">
        <f t="shared" ref="G7:O7" si="0">SUM(G11:G45)</f>
        <v>0</v>
      </c>
      <c r="H7" s="97">
        <f t="shared" si="0"/>
        <v>0</v>
      </c>
      <c r="I7" s="81">
        <f t="shared" si="0"/>
        <v>0</v>
      </c>
      <c r="J7" s="81">
        <f t="shared" si="0"/>
        <v>683.2</v>
      </c>
      <c r="K7" s="81">
        <f t="shared" si="0"/>
        <v>36.74</v>
      </c>
      <c r="L7" s="81">
        <f t="shared" si="0"/>
        <v>2939.3500000000004</v>
      </c>
      <c r="M7" s="82">
        <f t="shared" si="0"/>
        <v>1048.67</v>
      </c>
      <c r="N7" s="80">
        <f t="shared" si="0"/>
        <v>4707.96</v>
      </c>
      <c r="O7" s="83">
        <f t="shared" si="0"/>
        <v>4969.59</v>
      </c>
      <c r="P7" s="13">
        <f>+N7-SUM(H7:M7)</f>
        <v>0</v>
      </c>
    </row>
    <row r="8" spans="1:18" ht="36" customHeight="1" thickTop="1" thickBot="1">
      <c r="A8" s="148"/>
      <c r="B8" s="150" t="s">
        <v>12</v>
      </c>
      <c r="C8" s="150" t="s">
        <v>13</v>
      </c>
      <c r="D8" s="171" t="s">
        <v>25</v>
      </c>
      <c r="E8" s="150" t="s">
        <v>34</v>
      </c>
      <c r="F8" s="173" t="s">
        <v>32</v>
      </c>
      <c r="G8" s="174" t="s">
        <v>15</v>
      </c>
      <c r="H8" s="176" t="s">
        <v>16</v>
      </c>
      <c r="I8" s="134" t="s">
        <v>38</v>
      </c>
      <c r="J8" s="133" t="s">
        <v>40</v>
      </c>
      <c r="K8" s="133" t="s">
        <v>39</v>
      </c>
      <c r="L8" s="167" t="s">
        <v>22</v>
      </c>
      <c r="M8" s="168"/>
      <c r="N8" s="146" t="s">
        <v>17</v>
      </c>
      <c r="O8" s="158" t="s">
        <v>18</v>
      </c>
      <c r="P8" s="144" t="s">
        <v>19</v>
      </c>
      <c r="Q8" s="2"/>
      <c r="R8" s="159" t="s">
        <v>41</v>
      </c>
    </row>
    <row r="9" spans="1:18" ht="36" customHeight="1" thickTop="1" thickBot="1">
      <c r="A9" s="148"/>
      <c r="B9" s="150" t="s">
        <v>12</v>
      </c>
      <c r="C9" s="150"/>
      <c r="D9" s="172"/>
      <c r="E9" s="150"/>
      <c r="F9" s="173"/>
      <c r="G9" s="175"/>
      <c r="H9" s="176" t="s">
        <v>38</v>
      </c>
      <c r="I9" s="134" t="s">
        <v>38</v>
      </c>
      <c r="J9" s="134"/>
      <c r="K9" s="134" t="s">
        <v>37</v>
      </c>
      <c r="L9" s="139" t="s">
        <v>23</v>
      </c>
      <c r="M9" s="163" t="s">
        <v>24</v>
      </c>
      <c r="N9" s="146"/>
      <c r="O9" s="158"/>
      <c r="P9" s="144"/>
      <c r="Q9" s="2"/>
      <c r="R9" s="160"/>
    </row>
    <row r="10" spans="1:18" ht="37.5" customHeight="1" thickTop="1" thickBot="1">
      <c r="A10" s="148"/>
      <c r="B10" s="150"/>
      <c r="C10" s="150"/>
      <c r="D10" s="172"/>
      <c r="E10" s="150"/>
      <c r="F10" s="173"/>
      <c r="G10" s="96" t="s">
        <v>20</v>
      </c>
      <c r="H10" s="176"/>
      <c r="I10" s="134"/>
      <c r="J10" s="134"/>
      <c r="K10" s="134"/>
      <c r="L10" s="162"/>
      <c r="M10" s="143"/>
      <c r="N10" s="146"/>
      <c r="O10" s="158"/>
      <c r="P10" s="144"/>
      <c r="Q10" s="2"/>
      <c r="R10" s="161"/>
    </row>
    <row r="11" spans="1:18" ht="30" customHeight="1" thickTop="1">
      <c r="A11" s="27">
        <v>1</v>
      </c>
      <c r="B11" s="47">
        <v>41524</v>
      </c>
      <c r="C11" s="29" t="s">
        <v>51</v>
      </c>
      <c r="D11" s="30" t="s">
        <v>49</v>
      </c>
      <c r="E11" s="30" t="s">
        <v>54</v>
      </c>
      <c r="F11" s="31"/>
      <c r="G11" s="95"/>
      <c r="H11" s="33"/>
      <c r="I11" s="34"/>
      <c r="J11" s="35"/>
      <c r="K11" s="68"/>
      <c r="L11" s="68"/>
      <c r="M11" s="38">
        <v>6.69</v>
      </c>
      <c r="N11" s="39">
        <f t="shared" ref="N11:N24" si="1">SUM(H11:M11)</f>
        <v>6.69</v>
      </c>
      <c r="O11" s="40">
        <v>6.69</v>
      </c>
      <c r="P11" s="41"/>
      <c r="Q11" s="2"/>
      <c r="R11" s="74">
        <v>5.07</v>
      </c>
    </row>
    <row r="12" spans="1:18" ht="30" customHeight="1">
      <c r="A12" s="42">
        <v>2</v>
      </c>
      <c r="B12" s="47">
        <v>41524</v>
      </c>
      <c r="C12" s="29" t="s">
        <v>51</v>
      </c>
      <c r="D12" s="30" t="s">
        <v>49</v>
      </c>
      <c r="E12" s="30" t="s">
        <v>54</v>
      </c>
      <c r="F12" s="31"/>
      <c r="G12" s="32"/>
      <c r="H12" s="33">
        <f t="shared" ref="H12:H24" si="2">IF($D$3="si",($G$5/$G$6*G12),IF($D$3="no",G12*$G$4,0))</f>
        <v>0</v>
      </c>
      <c r="I12" s="34"/>
      <c r="J12" s="35"/>
      <c r="K12" s="68"/>
      <c r="L12" s="37"/>
      <c r="M12" s="38">
        <v>13.69</v>
      </c>
      <c r="N12" s="39">
        <f t="shared" si="1"/>
        <v>13.69</v>
      </c>
      <c r="O12" s="43">
        <v>13.69</v>
      </c>
      <c r="P12" s="41"/>
      <c r="Q12" s="2"/>
      <c r="R12" s="74">
        <v>10.38</v>
      </c>
    </row>
    <row r="13" spans="1:18" ht="30" customHeight="1">
      <c r="A13" s="42">
        <v>3</v>
      </c>
      <c r="B13" s="47">
        <v>41524</v>
      </c>
      <c r="C13" s="29" t="s">
        <v>51</v>
      </c>
      <c r="D13" s="30" t="s">
        <v>49</v>
      </c>
      <c r="E13" s="30" t="s">
        <v>54</v>
      </c>
      <c r="F13" s="31"/>
      <c r="G13" s="32"/>
      <c r="H13" s="33">
        <f t="shared" si="2"/>
        <v>0</v>
      </c>
      <c r="I13" s="34"/>
      <c r="J13" s="35"/>
      <c r="K13" s="68"/>
      <c r="L13" s="37"/>
      <c r="M13" s="38">
        <v>6.4</v>
      </c>
      <c r="N13" s="39">
        <f t="shared" si="1"/>
        <v>6.4</v>
      </c>
      <c r="O13" s="43">
        <v>6.4</v>
      </c>
      <c r="P13" s="41" t="str">
        <f>IF(F13="Milano","X","")</f>
        <v/>
      </c>
      <c r="Q13" s="2"/>
      <c r="R13" s="75">
        <v>4.8499999999999996</v>
      </c>
    </row>
    <row r="14" spans="1:18" ht="30" customHeight="1">
      <c r="A14" s="42">
        <v>4</v>
      </c>
      <c r="B14" s="47">
        <v>41526</v>
      </c>
      <c r="C14" s="29" t="s">
        <v>51</v>
      </c>
      <c r="D14" s="30" t="s">
        <v>49</v>
      </c>
      <c r="E14" s="30" t="s">
        <v>54</v>
      </c>
      <c r="F14" s="31"/>
      <c r="G14" s="32"/>
      <c r="H14" s="33">
        <f t="shared" si="2"/>
        <v>0</v>
      </c>
      <c r="I14" s="34"/>
      <c r="J14" s="35"/>
      <c r="K14" s="68"/>
      <c r="L14" s="37"/>
      <c r="M14" s="38">
        <v>37.79</v>
      </c>
      <c r="N14" s="39">
        <f t="shared" si="1"/>
        <v>37.79</v>
      </c>
      <c r="O14" s="43"/>
      <c r="P14" s="41"/>
      <c r="Q14" s="2"/>
      <c r="R14" s="76">
        <v>28.67</v>
      </c>
    </row>
    <row r="15" spans="1:18" ht="30" customHeight="1">
      <c r="A15" s="42">
        <v>5</v>
      </c>
      <c r="B15" s="47">
        <v>41526</v>
      </c>
      <c r="C15" s="29" t="s">
        <v>51</v>
      </c>
      <c r="D15" s="30" t="s">
        <v>49</v>
      </c>
      <c r="E15" s="30" t="s">
        <v>54</v>
      </c>
      <c r="F15" s="31"/>
      <c r="G15" s="32"/>
      <c r="H15" s="33">
        <f t="shared" si="2"/>
        <v>0</v>
      </c>
      <c r="I15" s="34"/>
      <c r="J15" s="35"/>
      <c r="K15" s="68"/>
      <c r="L15" s="37"/>
      <c r="M15" s="38">
        <v>479.02</v>
      </c>
      <c r="N15" s="39">
        <f t="shared" si="1"/>
        <v>479.02</v>
      </c>
      <c r="O15" s="43">
        <v>479.02</v>
      </c>
      <c r="P15" s="41"/>
      <c r="Q15" s="2"/>
      <c r="R15" s="77">
        <v>361.01</v>
      </c>
    </row>
    <row r="16" spans="1:18" ht="30" customHeight="1">
      <c r="A16" s="42">
        <v>6</v>
      </c>
      <c r="B16" s="47">
        <v>41526</v>
      </c>
      <c r="C16" s="29" t="s">
        <v>51</v>
      </c>
      <c r="D16" s="30" t="s">
        <v>49</v>
      </c>
      <c r="E16" s="30" t="s">
        <v>54</v>
      </c>
      <c r="F16" s="31"/>
      <c r="G16" s="32"/>
      <c r="H16" s="33">
        <f t="shared" si="2"/>
        <v>0</v>
      </c>
      <c r="I16" s="34"/>
      <c r="J16" s="35"/>
      <c r="K16" s="68"/>
      <c r="L16" s="37"/>
      <c r="M16" s="38">
        <v>178.27</v>
      </c>
      <c r="N16" s="39">
        <f t="shared" si="1"/>
        <v>178.27</v>
      </c>
      <c r="O16" s="43">
        <v>178.27</v>
      </c>
      <c r="P16" s="41" t="str">
        <f>IF(F16="Milano","X","")</f>
        <v/>
      </c>
      <c r="Q16" s="2"/>
      <c r="R16" s="76">
        <v>134.35</v>
      </c>
    </row>
    <row r="17" spans="1:18" ht="30" customHeight="1">
      <c r="A17" s="42">
        <v>7</v>
      </c>
      <c r="B17" s="47">
        <v>41526</v>
      </c>
      <c r="C17" s="29" t="s">
        <v>51</v>
      </c>
      <c r="D17" s="30" t="s">
        <v>49</v>
      </c>
      <c r="E17" s="30" t="s">
        <v>54</v>
      </c>
      <c r="F17" s="31"/>
      <c r="G17" s="32"/>
      <c r="H17" s="33">
        <f t="shared" si="2"/>
        <v>0</v>
      </c>
      <c r="I17" s="34"/>
      <c r="J17" s="35"/>
      <c r="K17" s="110"/>
      <c r="L17" s="37"/>
      <c r="M17" s="112">
        <v>11.84</v>
      </c>
      <c r="N17" s="39">
        <f t="shared" si="1"/>
        <v>11.84</v>
      </c>
      <c r="O17" s="43">
        <v>11.84</v>
      </c>
      <c r="P17" s="41" t="str">
        <f>IF(F17="Milano","X","")</f>
        <v/>
      </c>
      <c r="Q17" s="2"/>
      <c r="R17" s="76">
        <v>8.92</v>
      </c>
    </row>
    <row r="18" spans="1:18" ht="56.25">
      <c r="A18" s="42">
        <v>8</v>
      </c>
      <c r="B18" s="47">
        <v>41526</v>
      </c>
      <c r="C18" s="29" t="s">
        <v>51</v>
      </c>
      <c r="D18" s="119" t="s">
        <v>87</v>
      </c>
      <c r="E18" s="30" t="s">
        <v>54</v>
      </c>
      <c r="F18" s="69"/>
      <c r="G18" s="32"/>
      <c r="H18" s="33">
        <f t="shared" si="2"/>
        <v>0</v>
      </c>
      <c r="I18" s="34"/>
      <c r="J18" s="35"/>
      <c r="K18" s="111"/>
      <c r="L18" s="37"/>
      <c r="M18" s="111"/>
      <c r="N18" s="39">
        <f t="shared" si="1"/>
        <v>0</v>
      </c>
      <c r="O18" s="43">
        <v>500</v>
      </c>
      <c r="P18" s="41" t="str">
        <f t="shared" ref="P18:P24" si="3">IF(F18="Milano","X","")</f>
        <v/>
      </c>
      <c r="Q18" s="2"/>
      <c r="R18" s="76">
        <v>381.33</v>
      </c>
    </row>
    <row r="19" spans="1:18" ht="30" customHeight="1">
      <c r="A19" s="42">
        <v>9</v>
      </c>
      <c r="B19" s="47">
        <v>41526</v>
      </c>
      <c r="C19" s="29"/>
      <c r="D19" s="30" t="s">
        <v>88</v>
      </c>
      <c r="E19" s="30" t="s">
        <v>54</v>
      </c>
      <c r="F19" s="31"/>
      <c r="G19" s="32"/>
      <c r="H19" s="33"/>
      <c r="I19" s="34"/>
      <c r="J19" s="35"/>
      <c r="K19" s="110"/>
      <c r="L19" s="37"/>
      <c r="M19" s="112"/>
      <c r="N19" s="39"/>
      <c r="O19" s="43">
        <v>42.79</v>
      </c>
      <c r="P19" s="41"/>
      <c r="Q19" s="2"/>
      <c r="R19" s="76">
        <v>32.25</v>
      </c>
    </row>
    <row r="20" spans="1:18" ht="30" customHeight="1">
      <c r="A20" s="42">
        <v>9</v>
      </c>
      <c r="B20" s="28">
        <v>41527</v>
      </c>
      <c r="C20" s="29" t="s">
        <v>51</v>
      </c>
      <c r="D20" s="30" t="s">
        <v>49</v>
      </c>
      <c r="E20" s="30" t="s">
        <v>54</v>
      </c>
      <c r="F20" s="31"/>
      <c r="G20" s="32"/>
      <c r="H20" s="33">
        <f t="shared" si="2"/>
        <v>0</v>
      </c>
      <c r="I20" s="34"/>
      <c r="J20" s="35"/>
      <c r="K20" s="38"/>
      <c r="L20" s="37"/>
      <c r="M20" s="38">
        <v>11</v>
      </c>
      <c r="N20" s="39">
        <f t="shared" si="1"/>
        <v>11</v>
      </c>
      <c r="O20" s="43">
        <v>11</v>
      </c>
      <c r="P20" s="41"/>
      <c r="Q20" s="2"/>
      <c r="R20" s="76">
        <v>8.2899999999999991</v>
      </c>
    </row>
    <row r="21" spans="1:18" ht="30" customHeight="1">
      <c r="A21" s="42">
        <v>10</v>
      </c>
      <c r="B21" s="28">
        <v>41528</v>
      </c>
      <c r="C21" s="29" t="s">
        <v>51</v>
      </c>
      <c r="D21" s="30" t="s">
        <v>49</v>
      </c>
      <c r="E21" s="30" t="s">
        <v>54</v>
      </c>
      <c r="F21" s="31"/>
      <c r="G21" s="32"/>
      <c r="H21" s="33">
        <f t="shared" si="2"/>
        <v>0</v>
      </c>
      <c r="I21" s="34"/>
      <c r="J21" s="35"/>
      <c r="K21" s="68"/>
      <c r="L21" s="37"/>
      <c r="M21" s="38">
        <v>43.28</v>
      </c>
      <c r="N21" s="39">
        <f t="shared" si="1"/>
        <v>43.28</v>
      </c>
      <c r="O21" s="43">
        <v>43.28</v>
      </c>
      <c r="P21" s="41"/>
      <c r="Q21" s="2"/>
      <c r="R21" s="76">
        <v>32.49</v>
      </c>
    </row>
    <row r="22" spans="1:18" ht="30" customHeight="1">
      <c r="A22" s="42">
        <v>11</v>
      </c>
      <c r="B22" s="28">
        <v>41530</v>
      </c>
      <c r="C22" s="29" t="s">
        <v>51</v>
      </c>
      <c r="D22" s="30" t="s">
        <v>49</v>
      </c>
      <c r="E22" s="30" t="s">
        <v>54</v>
      </c>
      <c r="F22" s="109"/>
      <c r="G22" s="32"/>
      <c r="H22" s="33">
        <f t="shared" si="2"/>
        <v>0</v>
      </c>
      <c r="I22" s="34"/>
      <c r="J22" s="36"/>
      <c r="K22" s="37"/>
      <c r="L22" s="37"/>
      <c r="M22" s="38">
        <v>36</v>
      </c>
      <c r="N22" s="39">
        <f t="shared" si="1"/>
        <v>36</v>
      </c>
      <c r="O22" s="43"/>
      <c r="P22" s="41" t="str">
        <f t="shared" si="3"/>
        <v/>
      </c>
      <c r="Q22" s="2"/>
      <c r="R22" s="76">
        <v>27.06</v>
      </c>
    </row>
    <row r="23" spans="1:18" ht="30" customHeight="1">
      <c r="A23" s="42">
        <v>12</v>
      </c>
      <c r="B23" s="28">
        <v>41530</v>
      </c>
      <c r="C23" s="29" t="s">
        <v>51</v>
      </c>
      <c r="D23" s="30" t="s">
        <v>49</v>
      </c>
      <c r="E23" s="30" t="s">
        <v>54</v>
      </c>
      <c r="F23" s="44"/>
      <c r="G23" s="32"/>
      <c r="H23" s="33">
        <f t="shared" si="2"/>
        <v>0</v>
      </c>
      <c r="I23" s="35"/>
      <c r="J23" s="35"/>
      <c r="K23" s="68"/>
      <c r="L23" s="37"/>
      <c r="M23" s="38">
        <v>19.75</v>
      </c>
      <c r="N23" s="39">
        <f t="shared" si="1"/>
        <v>19.75</v>
      </c>
      <c r="O23" s="43"/>
      <c r="P23" s="41"/>
      <c r="Q23" s="2"/>
      <c r="R23" s="76">
        <v>14.84</v>
      </c>
    </row>
    <row r="24" spans="1:18" ht="40.5" customHeight="1">
      <c r="A24" s="42">
        <v>13</v>
      </c>
      <c r="B24" s="28">
        <v>41530</v>
      </c>
      <c r="C24" s="29" t="s">
        <v>51</v>
      </c>
      <c r="D24" s="119" t="s">
        <v>91</v>
      </c>
      <c r="E24" s="30" t="s">
        <v>54</v>
      </c>
      <c r="F24" s="44"/>
      <c r="G24" s="32"/>
      <c r="H24" s="33">
        <f t="shared" si="2"/>
        <v>0</v>
      </c>
      <c r="I24" s="48"/>
      <c r="J24" s="36"/>
      <c r="K24" s="37"/>
      <c r="L24" s="37"/>
      <c r="M24" s="38">
        <v>50</v>
      </c>
      <c r="N24" s="39">
        <f t="shared" si="1"/>
        <v>50</v>
      </c>
      <c r="O24" s="43">
        <v>50</v>
      </c>
      <c r="P24" s="41" t="str">
        <f t="shared" si="3"/>
        <v/>
      </c>
      <c r="Q24" s="2"/>
      <c r="R24" s="76">
        <v>37.54</v>
      </c>
    </row>
    <row r="25" spans="1:18" ht="30" customHeight="1">
      <c r="A25" s="27">
        <v>1</v>
      </c>
      <c r="B25" s="28">
        <v>41531</v>
      </c>
      <c r="C25" s="29" t="s">
        <v>51</v>
      </c>
      <c r="D25" s="30" t="s">
        <v>49</v>
      </c>
      <c r="E25" s="30" t="s">
        <v>54</v>
      </c>
      <c r="F25" s="44"/>
      <c r="G25" s="32"/>
      <c r="H25" s="33">
        <f t="shared" ref="H25" si="4">IF($D$3="si",($G$5/$G$6*G25),IF($D$3="no",G25*$G$4,0))</f>
        <v>0</v>
      </c>
      <c r="I25" s="48"/>
      <c r="J25" s="36"/>
      <c r="K25" s="37"/>
      <c r="L25" s="37"/>
      <c r="M25" s="38">
        <v>8.59</v>
      </c>
      <c r="N25" s="39">
        <f t="shared" ref="N25" si="5">SUM(H25:M25)</f>
        <v>8.59</v>
      </c>
      <c r="O25" s="43">
        <v>8.59</v>
      </c>
      <c r="P25" s="41" t="str">
        <f t="shared" ref="P25" si="6">IF(F25="Milano","X","")</f>
        <v/>
      </c>
      <c r="Q25" s="2"/>
      <c r="R25" s="76">
        <v>6.45</v>
      </c>
    </row>
    <row r="26" spans="1:18" ht="30" customHeight="1">
      <c r="A26" s="42">
        <v>15</v>
      </c>
      <c r="B26" s="47">
        <v>41531</v>
      </c>
      <c r="C26" s="29" t="s">
        <v>59</v>
      </c>
      <c r="D26" s="30" t="s">
        <v>49</v>
      </c>
      <c r="E26" s="30" t="s">
        <v>60</v>
      </c>
      <c r="F26" s="44"/>
      <c r="G26" s="95"/>
      <c r="H26" s="33">
        <f>IF('Nota Spese Estero (2)'!$D$3="si",('Nota Spese Estero (2)'!$G$5/'Nota Spese Estero (2)'!$G$6*G26),IF('Nota Spese Estero (2)'!$D$3="no",G26*'Nota Spese Estero (2)'!$G$4,0))</f>
        <v>0</v>
      </c>
      <c r="I26" s="34"/>
      <c r="J26" s="35"/>
      <c r="K26" s="68"/>
      <c r="L26" s="68"/>
      <c r="M26" s="38">
        <v>18.73</v>
      </c>
      <c r="N26" s="39">
        <f>SUM(H26:M26)</f>
        <v>18.73</v>
      </c>
      <c r="O26" s="43">
        <v>18.73</v>
      </c>
      <c r="P26" s="41"/>
      <c r="Q26" s="74"/>
      <c r="R26" s="127">
        <v>14.06</v>
      </c>
    </row>
    <row r="27" spans="1:18" ht="30" customHeight="1">
      <c r="A27" s="42">
        <v>16</v>
      </c>
      <c r="B27" s="47">
        <v>41532</v>
      </c>
      <c r="C27" s="29" t="s">
        <v>51</v>
      </c>
      <c r="D27" s="30" t="s">
        <v>56</v>
      </c>
      <c r="E27" s="30" t="s">
        <v>54</v>
      </c>
      <c r="F27" s="44"/>
      <c r="G27" s="32"/>
      <c r="H27" s="33">
        <f t="shared" ref="H27:H29" si="7">IF($D$3="si",($G$5/$G$6*G27),IF($D$3="no",G27*$G$4,0))</f>
        <v>0</v>
      </c>
      <c r="I27" s="48"/>
      <c r="J27" s="38"/>
      <c r="K27" s="37"/>
      <c r="L27" s="37">
        <v>538.32000000000005</v>
      </c>
      <c r="M27" s="111"/>
      <c r="N27" s="39">
        <f t="shared" ref="N27:N29" si="8">SUM(H27:M27)</f>
        <v>538.32000000000005</v>
      </c>
      <c r="O27" s="43">
        <v>538.32000000000005</v>
      </c>
      <c r="P27" s="41" t="str">
        <f t="shared" ref="P27" si="9">IF(F27="Milano","X","")</f>
        <v/>
      </c>
      <c r="Q27" s="2"/>
      <c r="R27" s="76">
        <v>418.27</v>
      </c>
    </row>
    <row r="28" spans="1:18" ht="30" customHeight="1">
      <c r="A28" s="42">
        <v>17</v>
      </c>
      <c r="B28" s="47">
        <v>41532</v>
      </c>
      <c r="C28" s="29" t="s">
        <v>51</v>
      </c>
      <c r="D28" s="30" t="s">
        <v>49</v>
      </c>
      <c r="E28" s="30" t="s">
        <v>54</v>
      </c>
      <c r="F28" s="44"/>
      <c r="G28" s="32"/>
      <c r="H28" s="33">
        <f t="shared" si="7"/>
        <v>0</v>
      </c>
      <c r="I28" s="48"/>
      <c r="J28" s="36"/>
      <c r="K28" s="37"/>
      <c r="L28" s="37"/>
      <c r="M28" s="38">
        <v>60</v>
      </c>
      <c r="N28" s="39">
        <f t="shared" si="8"/>
        <v>60</v>
      </c>
      <c r="O28" s="43">
        <v>60</v>
      </c>
      <c r="P28" s="41"/>
      <c r="Q28" s="2"/>
      <c r="R28" s="76">
        <v>44.84</v>
      </c>
    </row>
    <row r="29" spans="1:18" ht="30" customHeight="1">
      <c r="A29" s="42">
        <v>18</v>
      </c>
      <c r="B29" s="47">
        <v>41543</v>
      </c>
      <c r="C29" s="29" t="s">
        <v>72</v>
      </c>
      <c r="D29" s="30" t="s">
        <v>78</v>
      </c>
      <c r="E29" s="30" t="s">
        <v>74</v>
      </c>
      <c r="F29" s="109"/>
      <c r="G29" s="32"/>
      <c r="H29" s="33">
        <f t="shared" si="7"/>
        <v>0</v>
      </c>
      <c r="I29" s="48"/>
      <c r="J29" s="36">
        <v>204.8</v>
      </c>
      <c r="K29" s="37"/>
      <c r="L29" s="37"/>
      <c r="M29" s="38"/>
      <c r="N29" s="39">
        <f t="shared" si="8"/>
        <v>204.8</v>
      </c>
      <c r="O29" s="43">
        <v>204.8</v>
      </c>
      <c r="P29" s="41" t="s">
        <v>61</v>
      </c>
      <c r="Q29" s="2"/>
      <c r="R29" s="76">
        <v>151.02000000000001</v>
      </c>
    </row>
    <row r="30" spans="1:18" ht="30" customHeight="1">
      <c r="A30" s="42">
        <v>19</v>
      </c>
      <c r="B30" s="47">
        <v>41547</v>
      </c>
      <c r="C30" s="29" t="s">
        <v>72</v>
      </c>
      <c r="D30" s="30" t="s">
        <v>73</v>
      </c>
      <c r="E30" s="30" t="s">
        <v>74</v>
      </c>
      <c r="F30" s="109"/>
      <c r="G30" s="32"/>
      <c r="H30" s="33">
        <f t="shared" ref="H30:H35" si="10">IF($D$3="si",($G$5/$G$6*G30),IF($D$3="no",G30*$G$4,0))</f>
        <v>0</v>
      </c>
      <c r="I30" s="48"/>
      <c r="J30" s="36"/>
      <c r="K30" s="37"/>
      <c r="L30" s="37">
        <v>112</v>
      </c>
      <c r="M30" s="38"/>
      <c r="N30" s="39">
        <f t="shared" ref="N30:N35" si="11">SUM(H30:M30)</f>
        <v>112</v>
      </c>
      <c r="O30" s="43">
        <v>112</v>
      </c>
      <c r="P30" s="41" t="s">
        <v>61</v>
      </c>
      <c r="Q30" s="2"/>
      <c r="R30" s="76">
        <v>82.64</v>
      </c>
    </row>
    <row r="31" spans="1:18" ht="30" customHeight="1">
      <c r="A31" s="42">
        <v>20</v>
      </c>
      <c r="B31" s="47">
        <v>41547</v>
      </c>
      <c r="C31" s="44" t="s">
        <v>72</v>
      </c>
      <c r="D31" s="49" t="s">
        <v>82</v>
      </c>
      <c r="E31" s="45" t="s">
        <v>74</v>
      </c>
      <c r="F31" s="46"/>
      <c r="G31" s="32"/>
      <c r="H31" s="33">
        <f t="shared" si="10"/>
        <v>0</v>
      </c>
      <c r="I31" s="48"/>
      <c r="J31" s="36"/>
      <c r="K31" s="37">
        <v>7</v>
      </c>
      <c r="L31" s="37"/>
      <c r="M31" s="38"/>
      <c r="N31" s="39">
        <f t="shared" si="11"/>
        <v>7</v>
      </c>
      <c r="O31" s="43"/>
      <c r="P31" s="41" t="str">
        <f t="shared" ref="P31:P35" si="12">IF(F31="Milano","X","")</f>
        <v/>
      </c>
      <c r="Q31" s="2"/>
      <c r="R31" s="76">
        <v>5.18</v>
      </c>
    </row>
    <row r="32" spans="1:18" ht="30" customHeight="1">
      <c r="A32" s="42">
        <v>21</v>
      </c>
      <c r="B32" s="47">
        <v>41547</v>
      </c>
      <c r="C32" s="44" t="s">
        <v>72</v>
      </c>
      <c r="D32" s="49" t="s">
        <v>75</v>
      </c>
      <c r="E32" s="45" t="s">
        <v>74</v>
      </c>
      <c r="F32" s="46"/>
      <c r="G32" s="32"/>
      <c r="H32" s="33">
        <f t="shared" si="10"/>
        <v>0</v>
      </c>
      <c r="I32" s="48"/>
      <c r="J32" s="36"/>
      <c r="K32" s="37">
        <v>17</v>
      </c>
      <c r="L32" s="37"/>
      <c r="M32" s="38"/>
      <c r="N32" s="39">
        <f t="shared" si="11"/>
        <v>17</v>
      </c>
      <c r="O32" s="43"/>
      <c r="P32" s="41" t="str">
        <f t="shared" si="12"/>
        <v/>
      </c>
      <c r="Q32" s="2"/>
      <c r="R32" s="76">
        <v>12.57</v>
      </c>
    </row>
    <row r="33" spans="1:18" ht="30" customHeight="1">
      <c r="A33" s="42">
        <v>22</v>
      </c>
      <c r="B33" s="47">
        <v>41550</v>
      </c>
      <c r="C33" s="44" t="s">
        <v>72</v>
      </c>
      <c r="D33" s="49" t="s">
        <v>75</v>
      </c>
      <c r="E33" s="45" t="s">
        <v>74</v>
      </c>
      <c r="F33" s="46"/>
      <c r="G33" s="32"/>
      <c r="H33" s="33">
        <f t="shared" si="10"/>
        <v>0</v>
      </c>
      <c r="I33" s="48"/>
      <c r="J33" s="36"/>
      <c r="K33" s="37"/>
      <c r="L33" s="37">
        <v>19</v>
      </c>
      <c r="M33" s="38"/>
      <c r="N33" s="39">
        <f t="shared" si="11"/>
        <v>19</v>
      </c>
      <c r="O33" s="43"/>
      <c r="P33" s="41" t="str">
        <f t="shared" si="12"/>
        <v/>
      </c>
      <c r="Q33" s="2"/>
      <c r="R33" s="76">
        <v>14.03</v>
      </c>
    </row>
    <row r="34" spans="1:18" ht="30" customHeight="1">
      <c r="A34" s="42">
        <f>A33+1</f>
        <v>23</v>
      </c>
      <c r="B34" s="47">
        <v>41552</v>
      </c>
      <c r="C34" s="44" t="s">
        <v>72</v>
      </c>
      <c r="D34" s="49" t="s">
        <v>49</v>
      </c>
      <c r="E34" s="45" t="s">
        <v>74</v>
      </c>
      <c r="F34" s="46"/>
      <c r="G34" s="32"/>
      <c r="H34" s="33">
        <f t="shared" si="10"/>
        <v>0</v>
      </c>
      <c r="I34" s="48"/>
      <c r="J34" s="36"/>
      <c r="K34" s="37"/>
      <c r="L34" s="37">
        <v>3</v>
      </c>
      <c r="M34" s="38"/>
      <c r="N34" s="39">
        <f t="shared" si="11"/>
        <v>3</v>
      </c>
      <c r="O34" s="43"/>
      <c r="P34" s="41" t="str">
        <f t="shared" si="12"/>
        <v/>
      </c>
      <c r="Q34" s="2"/>
      <c r="R34" s="76">
        <v>2.21</v>
      </c>
    </row>
    <row r="35" spans="1:18" ht="30" customHeight="1">
      <c r="A35" s="42">
        <f t="shared" ref="A35:A45" si="13">A34+1</f>
        <v>24</v>
      </c>
      <c r="B35" s="47">
        <v>41552</v>
      </c>
      <c r="C35" s="44" t="s">
        <v>72</v>
      </c>
      <c r="D35" s="49" t="s">
        <v>49</v>
      </c>
      <c r="E35" s="45" t="s">
        <v>74</v>
      </c>
      <c r="F35" s="46"/>
      <c r="G35" s="32"/>
      <c r="H35" s="33">
        <f t="shared" si="10"/>
        <v>0</v>
      </c>
      <c r="I35" s="48"/>
      <c r="J35" s="36"/>
      <c r="K35" s="37"/>
      <c r="L35" s="37">
        <v>9</v>
      </c>
      <c r="M35" s="38"/>
      <c r="N35" s="39">
        <f t="shared" si="11"/>
        <v>9</v>
      </c>
      <c r="O35" s="43"/>
      <c r="P35" s="41" t="str">
        <f t="shared" si="12"/>
        <v/>
      </c>
      <c r="Q35" s="2"/>
      <c r="R35" s="76">
        <v>6.62</v>
      </c>
    </row>
    <row r="36" spans="1:18" ht="30" customHeight="1">
      <c r="A36" s="42">
        <f t="shared" si="13"/>
        <v>25</v>
      </c>
      <c r="B36" s="47">
        <v>41553</v>
      </c>
      <c r="C36" s="44" t="s">
        <v>77</v>
      </c>
      <c r="D36" s="49" t="s">
        <v>79</v>
      </c>
      <c r="E36" s="45" t="s">
        <v>60</v>
      </c>
      <c r="F36" s="46"/>
      <c r="G36" s="32"/>
      <c r="H36" s="33">
        <f>IF('Nota Spese Estero (2)'!$D$3="si",('Nota Spese Estero (2)'!$G$5/'Nota Spese Estero (2)'!$G$6*G36),IF('Nota Spese Estero (2)'!$D$3="no",G36*'Nota Spese Estero (2)'!$G$4,0))</f>
        <v>0</v>
      </c>
      <c r="I36" s="48"/>
      <c r="J36" s="36"/>
      <c r="K36" s="37">
        <v>12.74</v>
      </c>
      <c r="L36" s="37"/>
      <c r="M36" s="38"/>
      <c r="N36" s="39">
        <f>SUM(H36:M36)</f>
        <v>12.74</v>
      </c>
      <c r="O36" s="43">
        <v>12.74</v>
      </c>
      <c r="P36" s="41" t="str">
        <f>IF(F36="Milano","X","")</f>
        <v/>
      </c>
      <c r="Q36" s="122">
        <v>4.9800000000000004</v>
      </c>
      <c r="R36" s="127">
        <v>9.36</v>
      </c>
    </row>
    <row r="37" spans="1:18" ht="30" customHeight="1">
      <c r="A37" s="42">
        <f t="shared" si="13"/>
        <v>26</v>
      </c>
      <c r="B37" s="47">
        <v>41553</v>
      </c>
      <c r="C37" s="44" t="s">
        <v>72</v>
      </c>
      <c r="D37" s="49" t="s">
        <v>76</v>
      </c>
      <c r="E37" s="45" t="s">
        <v>74</v>
      </c>
      <c r="F37" s="46"/>
      <c r="G37" s="32"/>
      <c r="H37" s="33">
        <f t="shared" ref="H37:H40" si="14">IF($D$3="si",($G$5/$G$6*G37),IF($D$3="no",G37*$G$4,0))</f>
        <v>0</v>
      </c>
      <c r="I37" s="48"/>
      <c r="J37" s="36"/>
      <c r="K37" s="37"/>
      <c r="L37" s="37">
        <v>2258.0300000000002</v>
      </c>
      <c r="M37" s="38"/>
      <c r="N37" s="39">
        <f t="shared" ref="N37:N45" si="15">SUM(H37:M37)</f>
        <v>2258.0300000000002</v>
      </c>
      <c r="O37" s="43">
        <v>2258.0300000000002</v>
      </c>
      <c r="P37" s="41" t="str">
        <f t="shared" ref="P37:P39" si="16">IF(F37="Milano","X","")</f>
        <v/>
      </c>
      <c r="Q37" s="2"/>
      <c r="R37" s="76">
        <v>1639.89</v>
      </c>
    </row>
    <row r="38" spans="1:18" ht="30" customHeight="1">
      <c r="A38" s="42">
        <f t="shared" si="13"/>
        <v>27</v>
      </c>
      <c r="B38" s="47">
        <v>41553</v>
      </c>
      <c r="C38" s="44" t="s">
        <v>72</v>
      </c>
      <c r="D38" s="49" t="s">
        <v>78</v>
      </c>
      <c r="E38" s="45" t="s">
        <v>74</v>
      </c>
      <c r="F38" s="46"/>
      <c r="G38" s="32"/>
      <c r="H38" s="33">
        <f t="shared" si="14"/>
        <v>0</v>
      </c>
      <c r="I38" s="48"/>
      <c r="J38" s="36">
        <v>413.4</v>
      </c>
      <c r="K38" s="37"/>
      <c r="L38" s="37"/>
      <c r="M38" s="38"/>
      <c r="N38" s="39">
        <f t="shared" si="15"/>
        <v>413.4</v>
      </c>
      <c r="O38" s="43">
        <v>413.4</v>
      </c>
      <c r="P38" s="41" t="str">
        <f t="shared" si="16"/>
        <v/>
      </c>
      <c r="Q38" s="2"/>
      <c r="R38" s="76">
        <v>303.88</v>
      </c>
    </row>
    <row r="39" spans="1:18" ht="30" customHeight="1">
      <c r="A39" s="42">
        <f t="shared" si="13"/>
        <v>28</v>
      </c>
      <c r="B39" s="47">
        <v>41553</v>
      </c>
      <c r="C39" s="44" t="s">
        <v>72</v>
      </c>
      <c r="D39" s="49" t="s">
        <v>48</v>
      </c>
      <c r="E39" s="45" t="s">
        <v>74</v>
      </c>
      <c r="F39" s="46"/>
      <c r="G39" s="32"/>
      <c r="H39" s="33">
        <f t="shared" si="14"/>
        <v>0</v>
      </c>
      <c r="I39" s="48"/>
      <c r="J39" s="36"/>
      <c r="K39" s="37"/>
      <c r="L39" s="37"/>
      <c r="M39" s="38">
        <v>3.5</v>
      </c>
      <c r="N39" s="39">
        <f t="shared" si="15"/>
        <v>3.5</v>
      </c>
      <c r="O39" s="43"/>
      <c r="P39" s="41" t="str">
        <f t="shared" si="16"/>
        <v/>
      </c>
      <c r="Q39" s="2"/>
      <c r="R39" s="76">
        <v>2.58</v>
      </c>
    </row>
    <row r="40" spans="1:18" ht="30" customHeight="1">
      <c r="A40" s="42">
        <f t="shared" si="13"/>
        <v>29</v>
      </c>
      <c r="B40" s="47">
        <v>41553</v>
      </c>
      <c r="C40" s="44" t="s">
        <v>72</v>
      </c>
      <c r="D40" s="49" t="s">
        <v>48</v>
      </c>
      <c r="E40" s="45" t="s">
        <v>74</v>
      </c>
      <c r="F40" s="46"/>
      <c r="G40" s="32"/>
      <c r="H40" s="33">
        <f t="shared" si="14"/>
        <v>0</v>
      </c>
      <c r="I40" s="48"/>
      <c r="J40" s="36">
        <v>30</v>
      </c>
      <c r="K40" s="37"/>
      <c r="L40" s="37"/>
      <c r="M40" s="38"/>
      <c r="N40" s="39">
        <f t="shared" si="15"/>
        <v>30</v>
      </c>
      <c r="O40" s="43"/>
      <c r="P40" s="41"/>
      <c r="Q40" s="2"/>
      <c r="R40" s="76">
        <v>22.12</v>
      </c>
    </row>
    <row r="41" spans="1:18" ht="30" customHeight="1">
      <c r="A41" s="42">
        <f t="shared" si="13"/>
        <v>30</v>
      </c>
      <c r="B41" s="47">
        <v>41556</v>
      </c>
      <c r="C41" s="44" t="s">
        <v>72</v>
      </c>
      <c r="D41" s="49" t="s">
        <v>48</v>
      </c>
      <c r="E41" s="45" t="s">
        <v>74</v>
      </c>
      <c r="F41" s="46"/>
      <c r="G41" s="32"/>
      <c r="H41" s="33">
        <f>IF($D$3="si",($G$5/$G$6*G41),IF($D$3="no",G41*$G$4,0))</f>
        <v>0</v>
      </c>
      <c r="I41" s="48"/>
      <c r="J41" s="36">
        <v>35</v>
      </c>
      <c r="K41" s="37"/>
      <c r="L41" s="37"/>
      <c r="M41" s="38"/>
      <c r="N41" s="39">
        <f t="shared" si="15"/>
        <v>35</v>
      </c>
      <c r="O41" s="43"/>
      <c r="P41" s="41"/>
      <c r="Q41" s="2"/>
      <c r="R41" s="76">
        <v>25.78</v>
      </c>
    </row>
    <row r="42" spans="1:18" ht="30" customHeight="1">
      <c r="A42" s="42">
        <f t="shared" si="13"/>
        <v>31</v>
      </c>
      <c r="B42" s="47">
        <v>41556</v>
      </c>
      <c r="C42" s="44" t="s">
        <v>72</v>
      </c>
      <c r="D42" s="49" t="s">
        <v>55</v>
      </c>
      <c r="E42" s="45" t="s">
        <v>81</v>
      </c>
      <c r="F42" s="46"/>
      <c r="G42" s="32"/>
      <c r="H42" s="33">
        <f t="shared" ref="H42:H45" si="17">IF($D$3="si",($G$5/$G$6*G42),IF($D$3="no",G42*$G$4,0))</f>
        <v>0</v>
      </c>
      <c r="I42" s="48"/>
      <c r="J42" s="36"/>
      <c r="K42" s="37"/>
      <c r="L42" s="37"/>
      <c r="M42" s="38">
        <v>64.12</v>
      </c>
      <c r="N42" s="39">
        <f t="shared" si="15"/>
        <v>64.12</v>
      </c>
      <c r="O42" s="43"/>
      <c r="P42" s="41" t="str">
        <f t="shared" ref="P42:P45" si="18">IF(F42="Milano","X","")</f>
        <v/>
      </c>
      <c r="Q42" s="2"/>
      <c r="R42" s="76">
        <v>47.23</v>
      </c>
    </row>
    <row r="43" spans="1:18" ht="30" customHeight="1">
      <c r="A43" s="42">
        <f t="shared" si="13"/>
        <v>32</v>
      </c>
      <c r="B43" s="47"/>
      <c r="C43" s="44"/>
      <c r="D43" s="49"/>
      <c r="E43" s="45"/>
      <c r="F43" s="46"/>
      <c r="G43" s="32"/>
      <c r="H43" s="33">
        <f t="shared" si="17"/>
        <v>0</v>
      </c>
      <c r="I43" s="48"/>
      <c r="J43" s="36"/>
      <c r="K43" s="37"/>
      <c r="L43" s="37"/>
      <c r="M43" s="38"/>
      <c r="N43" s="39">
        <f t="shared" si="15"/>
        <v>0</v>
      </c>
      <c r="O43" s="43"/>
      <c r="P43" s="41" t="str">
        <f t="shared" si="18"/>
        <v/>
      </c>
      <c r="Q43" s="2"/>
      <c r="R43" s="76"/>
    </row>
    <row r="44" spans="1:18" ht="30" customHeight="1">
      <c r="A44" s="42">
        <f t="shared" si="13"/>
        <v>33</v>
      </c>
      <c r="B44" s="47"/>
      <c r="C44" s="128"/>
      <c r="D44" s="49"/>
      <c r="E44" s="45"/>
      <c r="F44" s="46"/>
      <c r="G44" s="32"/>
      <c r="H44" s="33">
        <f t="shared" si="17"/>
        <v>0</v>
      </c>
      <c r="I44" s="48"/>
      <c r="J44" s="36"/>
      <c r="K44" s="37"/>
      <c r="L44" s="37"/>
      <c r="M44" s="38"/>
      <c r="N44" s="39">
        <f t="shared" si="15"/>
        <v>0</v>
      </c>
      <c r="O44" s="43"/>
      <c r="P44" s="41" t="str">
        <f t="shared" si="18"/>
        <v/>
      </c>
      <c r="Q44" s="2"/>
      <c r="R44" s="76"/>
    </row>
    <row r="45" spans="1:18" ht="30" customHeight="1">
      <c r="A45" s="42">
        <f t="shared" si="13"/>
        <v>34</v>
      </c>
      <c r="B45" s="47"/>
      <c r="C45" s="44"/>
      <c r="D45" s="49"/>
      <c r="E45" s="45"/>
      <c r="F45" s="46"/>
      <c r="G45" s="32"/>
      <c r="H45" s="33">
        <f t="shared" si="17"/>
        <v>0</v>
      </c>
      <c r="I45" s="48"/>
      <c r="J45" s="36"/>
      <c r="K45" s="37"/>
      <c r="L45" s="37"/>
      <c r="M45" s="38"/>
      <c r="N45" s="39">
        <f t="shared" si="15"/>
        <v>0</v>
      </c>
      <c r="O45" s="43"/>
      <c r="P45" s="41" t="str">
        <f t="shared" si="18"/>
        <v/>
      </c>
      <c r="Q45" s="2"/>
      <c r="R45" s="76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8">
      <c r="A47" s="84"/>
      <c r="B47" s="85"/>
      <c r="C47" s="86"/>
      <c r="D47" s="87"/>
      <c r="E47" s="87"/>
      <c r="F47" s="88"/>
      <c r="G47" s="89"/>
      <c r="H47" s="90"/>
      <c r="I47" s="91"/>
      <c r="J47" s="91"/>
      <c r="K47" s="91"/>
      <c r="L47" s="91"/>
      <c r="M47" s="91"/>
      <c r="N47" s="92"/>
      <c r="O47" s="93"/>
      <c r="P47" s="94"/>
    </row>
    <row r="48" spans="1:18">
      <c r="A48" s="60"/>
      <c r="B48" s="78" t="s">
        <v>43</v>
      </c>
      <c r="C48" s="78"/>
      <c r="D48" s="78"/>
      <c r="E48" s="61"/>
      <c r="F48" s="61"/>
      <c r="G48" s="78" t="s">
        <v>45</v>
      </c>
      <c r="H48" s="78"/>
      <c r="I48" s="78"/>
      <c r="J48" s="61"/>
      <c r="K48" s="61"/>
      <c r="L48" s="78" t="s">
        <v>44</v>
      </c>
      <c r="M48" s="78"/>
      <c r="N48" s="78"/>
      <c r="O48" s="61"/>
      <c r="P48" s="94"/>
    </row>
    <row r="49" spans="1:16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94"/>
    </row>
    <row r="50" spans="1:16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</sheetData>
  <sortState ref="B11:O39">
    <sortCondition ref="B11"/>
  </sortState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7 C31:C45">
      <formula1>1</formula1>
      <formula2>0</formula2>
    </dataValidation>
    <dataValidation type="date" operator="greaterThanOrEqual" showErrorMessage="1" errorTitle="Data" error="Inserire una data superiore al 1/11/2000" sqref="B47 B11:B19 B26:B45">
      <formula1>36831</formula1>
      <formula2>0</formula2>
    </dataValidation>
    <dataValidation type="textLength" operator="greaterThan" sqref="F47 F31:F45">
      <formula1>1</formula1>
      <formula2>0</formula2>
    </dataValidation>
    <dataValidation type="textLength" operator="greaterThan" allowBlank="1" showErrorMessage="1" sqref="D47:E47 E29:E30 D31:E45">
      <formula1>1</formula1>
      <formula2>0</formula2>
    </dataValidation>
    <dataValidation type="whole" operator="greaterThanOrEqual" allowBlank="1" showErrorMessage="1" errorTitle="Valore" error="Inserire un numero maggiore o uguale a 0 (zero)!" sqref="N47 N11:N45">
      <formula1>0</formula1>
      <formula2>0</formula2>
    </dataValidation>
    <dataValidation type="decimal" operator="greaterThanOrEqual" allowBlank="1" showErrorMessage="1" errorTitle="Valore" error="Inserire un numero maggiore o uguale a 0 (zero)!" sqref="H47:M47 J28:M42 H43:M45 J27:L27 I17:I25 K20:K23 L13:L23 J13:J23 M20:M23 K13:K17 H11:I11 J24:M26 J11:M12 H12:H25 H26:I4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view="pageBreakPreview" zoomScale="55" zoomScaleSheetLayoutView="55" workbookViewId="0">
      <pane ySplit="5" topLeftCell="A54" activePane="bottomLeft" state="frozen"/>
      <selection pane="bottomLeft" activeCell="Q5" sqref="Q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5.140625" style="2" bestFit="1" customWidth="1"/>
    <col min="17" max="17" width="31.140625" style="2" customWidth="1"/>
    <col min="18" max="16384" width="9.140625" style="2"/>
  </cols>
  <sheetData>
    <row r="1" spans="1:17" s="8" customFormat="1" ht="65.25" customHeight="1">
      <c r="A1" s="4"/>
      <c r="B1" s="141" t="s">
        <v>0</v>
      </c>
      <c r="C1" s="141"/>
      <c r="D1" s="132" t="s">
        <v>46</v>
      </c>
      <c r="E1" s="132"/>
      <c r="F1" s="51" t="s">
        <v>42</v>
      </c>
      <c r="G1" s="50" t="s">
        <v>84</v>
      </c>
      <c r="L1" s="8" t="s">
        <v>31</v>
      </c>
      <c r="M1" s="3">
        <f>+P1-N7</f>
        <v>0</v>
      </c>
      <c r="N1" s="5" t="s">
        <v>1</v>
      </c>
      <c r="O1" s="6"/>
      <c r="P1" s="115">
        <f>SUM(H7:M7)</f>
        <v>5275781</v>
      </c>
      <c r="Q1" s="125">
        <f>SUM(Q11:Q13,Q15:Q17,Q19:Q22,Q24:Q29,Q31:Q34,Q36:Q47,Q49:Q58,Q59:Q65,Q67:Q69)</f>
        <v>2097.2299999999996</v>
      </c>
    </row>
    <row r="2" spans="1:17" s="8" customFormat="1" ht="57.75" customHeight="1">
      <c r="A2" s="4"/>
      <c r="B2" s="131" t="s">
        <v>2</v>
      </c>
      <c r="C2" s="131"/>
      <c r="D2" s="132" t="s">
        <v>47</v>
      </c>
      <c r="E2" s="132"/>
      <c r="F2" s="9"/>
      <c r="G2" s="9"/>
      <c r="N2" s="10" t="s">
        <v>3</v>
      </c>
      <c r="O2" s="11"/>
      <c r="P2" s="12"/>
      <c r="Q2" s="125"/>
    </row>
    <row r="3" spans="1:17" s="8" customFormat="1" ht="35.25" customHeight="1">
      <c r="A3" s="4"/>
      <c r="B3" s="131" t="s">
        <v>26</v>
      </c>
      <c r="C3" s="131"/>
      <c r="D3" s="132" t="s">
        <v>28</v>
      </c>
      <c r="E3" s="132"/>
      <c r="N3" s="10" t="s">
        <v>4</v>
      </c>
      <c r="O3" s="11"/>
      <c r="P3" s="114">
        <f>O7</f>
        <v>5229081</v>
      </c>
      <c r="Q3" s="125">
        <f>SUM(Q13:Q14,Q16,Q18,Q22:Q23,Q25,Q29:Q30,Q35,Q40:Q41,Q46,Q48,Q51:Q52,Q54:Q55,Q57:Q58,Q60:Q68)</f>
        <v>2050.3699999999994</v>
      </c>
    </row>
    <row r="4" spans="1:17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25"/>
    </row>
    <row r="5" spans="1:17" s="8" customFormat="1" ht="43.5" customHeight="1" thickTop="1" thickBot="1">
      <c r="A5" s="4"/>
      <c r="B5" s="19" t="s">
        <v>6</v>
      </c>
      <c r="C5" s="20"/>
      <c r="D5" s="59">
        <v>59</v>
      </c>
      <c r="E5" s="14"/>
      <c r="F5" s="10" t="s">
        <v>7</v>
      </c>
      <c r="G5" s="79">
        <v>1.1100000000000001</v>
      </c>
      <c r="N5" s="130" t="s">
        <v>8</v>
      </c>
      <c r="O5" s="130"/>
      <c r="P5" s="126">
        <f>P1-P3</f>
        <v>46700</v>
      </c>
      <c r="Q5" s="125">
        <f>Q1-Q3</f>
        <v>46.860000000000127</v>
      </c>
    </row>
    <row r="6" spans="1:17" s="8" customFormat="1" ht="43.5" customHeight="1" thickTop="1" thickBot="1">
      <c r="A6" s="4"/>
      <c r="B6" s="56" t="s">
        <v>58</v>
      </c>
      <c r="C6" s="56"/>
      <c r="D6" s="14"/>
      <c r="E6" s="14"/>
      <c r="F6" s="10" t="s">
        <v>10</v>
      </c>
      <c r="G6" s="98">
        <v>11.11</v>
      </c>
    </row>
    <row r="7" spans="1:17" s="8" customFormat="1" ht="27" customHeight="1" thickTop="1" thickBot="1">
      <c r="A7" s="164" t="s">
        <v>30</v>
      </c>
      <c r="B7" s="165"/>
      <c r="C7" s="166"/>
      <c r="D7" s="169" t="s">
        <v>11</v>
      </c>
      <c r="E7" s="170"/>
      <c r="F7" s="170"/>
      <c r="G7" s="99">
        <f>SUM(G11:G52)</f>
        <v>0</v>
      </c>
      <c r="H7" s="97">
        <f t="shared" ref="H7" si="0">SUM(H11:H69)</f>
        <v>0</v>
      </c>
      <c r="I7" s="81">
        <f t="shared" ref="I7:O7" si="1">SUM(I11:I69)</f>
        <v>9800</v>
      </c>
      <c r="J7" s="81">
        <f t="shared" si="1"/>
        <v>541100</v>
      </c>
      <c r="K7" s="81">
        <f t="shared" si="1"/>
        <v>250723</v>
      </c>
      <c r="L7" s="81">
        <f t="shared" si="1"/>
        <v>1832284</v>
      </c>
      <c r="M7" s="82">
        <f t="shared" si="1"/>
        <v>2641874</v>
      </c>
      <c r="N7" s="80">
        <f t="shared" si="1"/>
        <v>5275781</v>
      </c>
      <c r="O7" s="83">
        <f t="shared" si="1"/>
        <v>5229081</v>
      </c>
      <c r="P7" s="13">
        <f>+N7-SUM(H7:M7)</f>
        <v>0</v>
      </c>
    </row>
    <row r="8" spans="1:17" ht="36" customHeight="1" thickTop="1" thickBot="1">
      <c r="A8" s="148"/>
      <c r="B8" s="150" t="s">
        <v>12</v>
      </c>
      <c r="C8" s="150" t="s">
        <v>13</v>
      </c>
      <c r="D8" s="171" t="s">
        <v>25</v>
      </c>
      <c r="E8" s="150" t="s">
        <v>34</v>
      </c>
      <c r="F8" s="173" t="s">
        <v>32</v>
      </c>
      <c r="G8" s="174" t="s">
        <v>15</v>
      </c>
      <c r="H8" s="176" t="s">
        <v>16</v>
      </c>
      <c r="I8" s="134" t="s">
        <v>38</v>
      </c>
      <c r="J8" s="133" t="s">
        <v>40</v>
      </c>
      <c r="K8" s="133" t="s">
        <v>39</v>
      </c>
      <c r="L8" s="167" t="s">
        <v>22</v>
      </c>
      <c r="M8" s="168"/>
      <c r="N8" s="146" t="s">
        <v>17</v>
      </c>
      <c r="O8" s="158" t="s">
        <v>18</v>
      </c>
      <c r="P8" s="144" t="s">
        <v>19</v>
      </c>
      <c r="Q8" s="159" t="s">
        <v>41</v>
      </c>
    </row>
    <row r="9" spans="1:17" ht="36" customHeight="1" thickTop="1" thickBot="1">
      <c r="A9" s="148"/>
      <c r="B9" s="150" t="s">
        <v>12</v>
      </c>
      <c r="C9" s="150"/>
      <c r="D9" s="172"/>
      <c r="E9" s="150"/>
      <c r="F9" s="173"/>
      <c r="G9" s="175"/>
      <c r="H9" s="176" t="s">
        <v>38</v>
      </c>
      <c r="I9" s="134" t="s">
        <v>38</v>
      </c>
      <c r="J9" s="134"/>
      <c r="K9" s="134" t="s">
        <v>37</v>
      </c>
      <c r="L9" s="139" t="s">
        <v>23</v>
      </c>
      <c r="M9" s="163" t="s">
        <v>24</v>
      </c>
      <c r="N9" s="146"/>
      <c r="O9" s="158"/>
      <c r="P9" s="144"/>
      <c r="Q9" s="160"/>
    </row>
    <row r="10" spans="1:17" ht="37.5" customHeight="1" thickTop="1" thickBot="1">
      <c r="A10" s="148"/>
      <c r="B10" s="150"/>
      <c r="C10" s="150"/>
      <c r="D10" s="172"/>
      <c r="E10" s="150"/>
      <c r="F10" s="173"/>
      <c r="G10" s="96" t="s">
        <v>20</v>
      </c>
      <c r="H10" s="176"/>
      <c r="I10" s="134"/>
      <c r="J10" s="134"/>
      <c r="K10" s="134"/>
      <c r="L10" s="162"/>
      <c r="M10" s="143"/>
      <c r="N10" s="146"/>
      <c r="O10" s="158"/>
      <c r="P10" s="144"/>
      <c r="Q10" s="161"/>
    </row>
    <row r="11" spans="1:17" ht="30" customHeight="1" thickTop="1">
      <c r="A11" s="42">
        <v>1</v>
      </c>
      <c r="B11" s="116">
        <v>41531</v>
      </c>
      <c r="C11" s="29" t="s">
        <v>59</v>
      </c>
      <c r="D11" s="117" t="s">
        <v>48</v>
      </c>
      <c r="E11" s="117" t="s">
        <v>60</v>
      </c>
      <c r="F11" s="118" t="s">
        <v>66</v>
      </c>
      <c r="G11" s="32"/>
      <c r="H11" s="33">
        <f t="shared" ref="H11:H52" si="2">IF($D$3="si",($G$5/$G$6*G11),IF($D$3="no",G11*$G$4,0))</f>
        <v>0</v>
      </c>
      <c r="I11" s="34"/>
      <c r="J11" s="35">
        <v>25000</v>
      </c>
      <c r="K11" s="68"/>
      <c r="L11" s="37"/>
      <c r="M11" s="38"/>
      <c r="N11" s="39">
        <f t="shared" ref="N11:N52" si="3">SUM(H11:M11)</f>
        <v>25000</v>
      </c>
      <c r="O11" s="43"/>
      <c r="P11" s="41"/>
      <c r="Q11" s="121">
        <v>11.5</v>
      </c>
    </row>
    <row r="12" spans="1:17" ht="30" customHeight="1">
      <c r="A12" s="42">
        <f t="shared" ref="A12:A69" si="4">A11+1</f>
        <v>2</v>
      </c>
      <c r="B12" s="47">
        <v>41531</v>
      </c>
      <c r="C12" s="29" t="s">
        <v>59</v>
      </c>
      <c r="D12" s="30" t="s">
        <v>48</v>
      </c>
      <c r="E12" s="30" t="s">
        <v>60</v>
      </c>
      <c r="F12" s="109" t="s">
        <v>66</v>
      </c>
      <c r="G12" s="32"/>
      <c r="H12" s="33">
        <f t="shared" si="2"/>
        <v>0</v>
      </c>
      <c r="I12" s="34"/>
      <c r="J12" s="35">
        <v>24000</v>
      </c>
      <c r="K12" s="68"/>
      <c r="L12" s="37"/>
      <c r="M12" s="38"/>
      <c r="N12" s="39">
        <f t="shared" si="3"/>
        <v>24000</v>
      </c>
      <c r="O12" s="43"/>
      <c r="P12" s="41"/>
      <c r="Q12" s="124">
        <v>11.02</v>
      </c>
    </row>
    <row r="13" spans="1:17" ht="30" customHeight="1">
      <c r="A13" s="42">
        <f t="shared" si="4"/>
        <v>3</v>
      </c>
      <c r="B13" s="47">
        <v>41532</v>
      </c>
      <c r="C13" s="29" t="s">
        <v>59</v>
      </c>
      <c r="D13" s="30" t="s">
        <v>49</v>
      </c>
      <c r="E13" s="30" t="s">
        <v>60</v>
      </c>
      <c r="F13" s="44" t="s">
        <v>66</v>
      </c>
      <c r="G13" s="32"/>
      <c r="H13" s="33">
        <f t="shared" si="2"/>
        <v>0</v>
      </c>
      <c r="I13" s="34"/>
      <c r="J13" s="35"/>
      <c r="K13" s="68"/>
      <c r="L13" s="37"/>
      <c r="M13" s="38">
        <v>134000</v>
      </c>
      <c r="N13" s="39">
        <f t="shared" si="3"/>
        <v>134000</v>
      </c>
      <c r="O13" s="43">
        <v>134000</v>
      </c>
      <c r="P13" s="41" t="str">
        <f>IF(F13="Milano","X","")</f>
        <v/>
      </c>
      <c r="Q13" s="122">
        <v>52.17</v>
      </c>
    </row>
    <row r="14" spans="1:17" ht="30" customHeight="1">
      <c r="A14" s="42">
        <f t="shared" si="4"/>
        <v>4</v>
      </c>
      <c r="B14" s="47">
        <v>41532</v>
      </c>
      <c r="C14" s="29" t="s">
        <v>59</v>
      </c>
      <c r="D14" s="30" t="s">
        <v>62</v>
      </c>
      <c r="E14" s="30" t="s">
        <v>60</v>
      </c>
      <c r="F14" s="44" t="s">
        <v>66</v>
      </c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>
        <v>200000</v>
      </c>
      <c r="P14" s="41"/>
      <c r="Q14" s="122">
        <v>80.31</v>
      </c>
    </row>
    <row r="15" spans="1:17" ht="30" customHeight="1">
      <c r="A15" s="42">
        <f t="shared" si="4"/>
        <v>5</v>
      </c>
      <c r="B15" s="47">
        <v>41532</v>
      </c>
      <c r="C15" s="29" t="s">
        <v>59</v>
      </c>
      <c r="D15" s="30" t="s">
        <v>48</v>
      </c>
      <c r="E15" s="30" t="s">
        <v>60</v>
      </c>
      <c r="F15" s="109" t="s">
        <v>66</v>
      </c>
      <c r="G15" s="32"/>
      <c r="H15" s="33">
        <f t="shared" si="2"/>
        <v>0</v>
      </c>
      <c r="I15" s="34"/>
      <c r="J15" s="35">
        <v>45000</v>
      </c>
      <c r="K15" s="68"/>
      <c r="L15" s="37"/>
      <c r="M15" s="38"/>
      <c r="N15" s="39">
        <f t="shared" si="3"/>
        <v>45000</v>
      </c>
      <c r="O15" s="43"/>
      <c r="P15" s="41"/>
      <c r="Q15" s="123">
        <v>19.38</v>
      </c>
    </row>
    <row r="16" spans="1:17" ht="37.5">
      <c r="A16" s="42">
        <f t="shared" si="4"/>
        <v>6</v>
      </c>
      <c r="B16" s="47">
        <v>41535</v>
      </c>
      <c r="C16" s="29" t="s">
        <v>59</v>
      </c>
      <c r="D16" s="119" t="s">
        <v>86</v>
      </c>
      <c r="E16" s="30" t="s">
        <v>60</v>
      </c>
      <c r="F16" s="44" t="s">
        <v>66</v>
      </c>
      <c r="G16" s="32"/>
      <c r="H16" s="33">
        <f t="shared" si="2"/>
        <v>0</v>
      </c>
      <c r="I16" s="34"/>
      <c r="J16" s="35"/>
      <c r="K16" s="68"/>
      <c r="L16" s="37"/>
      <c r="M16" s="38">
        <v>52200</v>
      </c>
      <c r="N16" s="39">
        <f t="shared" si="3"/>
        <v>52200</v>
      </c>
      <c r="O16" s="43">
        <v>52200</v>
      </c>
      <c r="P16" s="41" t="str">
        <f>IF(F16="Milano","X","")</f>
        <v/>
      </c>
      <c r="Q16" s="124">
        <v>20.420000000000002</v>
      </c>
    </row>
    <row r="17" spans="1:17" ht="30" customHeight="1">
      <c r="A17" s="42">
        <f t="shared" si="4"/>
        <v>7</v>
      </c>
      <c r="B17" s="47">
        <v>41536</v>
      </c>
      <c r="C17" s="29" t="s">
        <v>59</v>
      </c>
      <c r="D17" s="30" t="s">
        <v>49</v>
      </c>
      <c r="E17" s="30" t="s">
        <v>60</v>
      </c>
      <c r="F17" s="44" t="s">
        <v>66</v>
      </c>
      <c r="G17" s="32"/>
      <c r="H17" s="33">
        <f t="shared" si="2"/>
        <v>0</v>
      </c>
      <c r="I17" s="34"/>
      <c r="J17" s="35"/>
      <c r="K17" s="111"/>
      <c r="L17" s="37"/>
      <c r="M17" s="111">
        <v>220000</v>
      </c>
      <c r="N17" s="39">
        <f t="shared" si="3"/>
        <v>220000</v>
      </c>
      <c r="O17" s="43"/>
      <c r="P17" s="41" t="str">
        <f>IF(F17="Milano","X","")</f>
        <v/>
      </c>
      <c r="Q17" s="122">
        <v>86.7</v>
      </c>
    </row>
    <row r="18" spans="1:17" ht="30" customHeight="1">
      <c r="A18" s="42">
        <f t="shared" si="4"/>
        <v>8</v>
      </c>
      <c r="B18" s="47">
        <v>41538</v>
      </c>
      <c r="C18" s="29" t="s">
        <v>59</v>
      </c>
      <c r="D18" s="30" t="s">
        <v>62</v>
      </c>
      <c r="E18" s="30" t="s">
        <v>60</v>
      </c>
      <c r="F18" s="44" t="s">
        <v>66</v>
      </c>
      <c r="G18" s="32"/>
      <c r="H18" s="33">
        <f t="shared" si="2"/>
        <v>0</v>
      </c>
      <c r="I18" s="34"/>
      <c r="J18" s="35"/>
      <c r="K18" s="38"/>
      <c r="L18" s="37"/>
      <c r="M18" s="38"/>
      <c r="N18" s="39">
        <f t="shared" si="3"/>
        <v>0</v>
      </c>
      <c r="O18" s="43">
        <v>200000</v>
      </c>
      <c r="P18" s="41" t="str">
        <f>IF(F18="Milano","X","")</f>
        <v/>
      </c>
      <c r="Q18" s="122">
        <v>78.25</v>
      </c>
    </row>
    <row r="19" spans="1:17" ht="30" customHeight="1">
      <c r="A19" s="42">
        <f t="shared" si="4"/>
        <v>9</v>
      </c>
      <c r="B19" s="28">
        <v>41538</v>
      </c>
      <c r="C19" s="29" t="s">
        <v>59</v>
      </c>
      <c r="D19" s="30" t="s">
        <v>49</v>
      </c>
      <c r="E19" s="30" t="s">
        <v>60</v>
      </c>
      <c r="F19" s="44" t="s">
        <v>66</v>
      </c>
      <c r="G19" s="32"/>
      <c r="H19" s="33">
        <f t="shared" si="2"/>
        <v>0</v>
      </c>
      <c r="I19" s="34"/>
      <c r="J19" s="35"/>
      <c r="K19" s="68"/>
      <c r="L19" s="37"/>
      <c r="M19" s="38">
        <v>2800</v>
      </c>
      <c r="N19" s="39">
        <f t="shared" si="3"/>
        <v>2800</v>
      </c>
      <c r="O19" s="43"/>
      <c r="P19" s="41"/>
      <c r="Q19" s="122">
        <v>2.85</v>
      </c>
    </row>
    <row r="20" spans="1:17" ht="56.25">
      <c r="A20" s="42">
        <f t="shared" si="4"/>
        <v>10</v>
      </c>
      <c r="B20" s="28">
        <v>41538</v>
      </c>
      <c r="C20" s="29" t="s">
        <v>59</v>
      </c>
      <c r="D20" s="119" t="s">
        <v>85</v>
      </c>
      <c r="E20" s="30" t="s">
        <v>60</v>
      </c>
      <c r="F20" s="44" t="s">
        <v>66</v>
      </c>
      <c r="G20" s="32"/>
      <c r="H20" s="33">
        <f t="shared" si="2"/>
        <v>0</v>
      </c>
      <c r="I20" s="34"/>
      <c r="J20" s="36"/>
      <c r="K20" s="37"/>
      <c r="L20" s="37"/>
      <c r="M20" s="38">
        <v>39200</v>
      </c>
      <c r="N20" s="39">
        <f t="shared" si="3"/>
        <v>39200</v>
      </c>
      <c r="O20" s="43"/>
      <c r="P20" s="41" t="str">
        <f>IF(F20="Milano","X","")</f>
        <v/>
      </c>
      <c r="Q20" s="122">
        <v>17.68</v>
      </c>
    </row>
    <row r="21" spans="1:17" ht="30" customHeight="1">
      <c r="A21" s="42">
        <f t="shared" si="4"/>
        <v>11</v>
      </c>
      <c r="B21" s="28">
        <v>41538</v>
      </c>
      <c r="C21" s="29" t="s">
        <v>59</v>
      </c>
      <c r="D21" s="30" t="s">
        <v>49</v>
      </c>
      <c r="E21" s="30" t="s">
        <v>60</v>
      </c>
      <c r="F21" s="44" t="s">
        <v>66</v>
      </c>
      <c r="G21" s="32"/>
      <c r="H21" s="33">
        <f t="shared" si="2"/>
        <v>0</v>
      </c>
      <c r="I21" s="35"/>
      <c r="J21" s="35"/>
      <c r="K21" s="110"/>
      <c r="L21" s="37"/>
      <c r="M21" s="38">
        <v>17900</v>
      </c>
      <c r="N21" s="39">
        <f t="shared" si="3"/>
        <v>17900</v>
      </c>
      <c r="O21" s="43"/>
      <c r="P21" s="41" t="str">
        <f>IF(F21="Milano","X","")</f>
        <v/>
      </c>
      <c r="Q21" s="124">
        <v>8.9600000000000009</v>
      </c>
    </row>
    <row r="22" spans="1:17" ht="30" customHeight="1">
      <c r="A22" s="42">
        <f t="shared" si="4"/>
        <v>12</v>
      </c>
      <c r="B22" s="28">
        <v>41538</v>
      </c>
      <c r="C22" s="29" t="s">
        <v>59</v>
      </c>
      <c r="D22" s="30" t="s">
        <v>64</v>
      </c>
      <c r="E22" s="30" t="s">
        <v>60</v>
      </c>
      <c r="F22" s="44" t="s">
        <v>66</v>
      </c>
      <c r="G22" s="32"/>
      <c r="H22" s="33">
        <f t="shared" si="2"/>
        <v>0</v>
      </c>
      <c r="I22" s="48"/>
      <c r="J22" s="36"/>
      <c r="K22" s="37"/>
      <c r="L22" s="37">
        <v>460902</v>
      </c>
      <c r="M22" s="38"/>
      <c r="N22" s="39">
        <f t="shared" si="3"/>
        <v>460902</v>
      </c>
      <c r="O22" s="43">
        <v>460902</v>
      </c>
      <c r="P22" s="41" t="str">
        <f>IF(F22="Milano","X","")</f>
        <v/>
      </c>
      <c r="Q22" s="122">
        <v>180.33</v>
      </c>
    </row>
    <row r="23" spans="1:17" ht="30" customHeight="1">
      <c r="A23" s="42">
        <f t="shared" si="4"/>
        <v>13</v>
      </c>
      <c r="B23" s="47">
        <v>41539</v>
      </c>
      <c r="C23" s="29" t="s">
        <v>63</v>
      </c>
      <c r="D23" s="30" t="s">
        <v>62</v>
      </c>
      <c r="E23" s="30" t="s">
        <v>60</v>
      </c>
      <c r="F23" s="44" t="s">
        <v>66</v>
      </c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>
        <v>200000</v>
      </c>
      <c r="P23" s="41" t="str">
        <f>IF(F23="Milano","X","")</f>
        <v/>
      </c>
      <c r="Q23" s="122">
        <v>78.25</v>
      </c>
    </row>
    <row r="24" spans="1:17" ht="30" customHeight="1">
      <c r="A24" s="42">
        <f t="shared" si="4"/>
        <v>14</v>
      </c>
      <c r="B24" s="47">
        <v>41539</v>
      </c>
      <c r="C24" s="29" t="s">
        <v>63</v>
      </c>
      <c r="D24" s="30" t="s">
        <v>48</v>
      </c>
      <c r="E24" s="30" t="s">
        <v>60</v>
      </c>
      <c r="F24" s="44" t="s">
        <v>66</v>
      </c>
      <c r="G24" s="32"/>
      <c r="H24" s="33">
        <f t="shared" si="2"/>
        <v>0</v>
      </c>
      <c r="I24" s="48"/>
      <c r="J24" s="38">
        <v>12000</v>
      </c>
      <c r="K24" s="37"/>
      <c r="L24" s="37"/>
      <c r="M24" s="38"/>
      <c r="N24" s="39">
        <f t="shared" si="3"/>
        <v>12000</v>
      </c>
      <c r="O24" s="43"/>
      <c r="P24" s="41" t="str">
        <f>IF(F24="Milano","X","")</f>
        <v/>
      </c>
      <c r="Q24" s="122">
        <v>6.82</v>
      </c>
    </row>
    <row r="25" spans="1:17" ht="30" customHeight="1">
      <c r="A25" s="42">
        <f t="shared" si="4"/>
        <v>15</v>
      </c>
      <c r="B25" s="47">
        <v>41539</v>
      </c>
      <c r="C25" s="29" t="s">
        <v>63</v>
      </c>
      <c r="D25" s="30" t="s">
        <v>49</v>
      </c>
      <c r="E25" s="30" t="s">
        <v>60</v>
      </c>
      <c r="F25" s="44" t="s">
        <v>66</v>
      </c>
      <c r="G25" s="32"/>
      <c r="H25" s="33">
        <f t="shared" si="2"/>
        <v>0</v>
      </c>
      <c r="I25" s="48"/>
      <c r="J25" s="36"/>
      <c r="K25" s="37"/>
      <c r="L25" s="37"/>
      <c r="M25" s="38">
        <v>61000</v>
      </c>
      <c r="N25" s="39">
        <f t="shared" si="3"/>
        <v>61000</v>
      </c>
      <c r="O25" s="43">
        <v>57000</v>
      </c>
      <c r="P25" s="41"/>
      <c r="Q25" s="122">
        <v>23.82</v>
      </c>
    </row>
    <row r="26" spans="1:17" ht="30" customHeight="1">
      <c r="A26" s="42">
        <f t="shared" si="4"/>
        <v>16</v>
      </c>
      <c r="B26" s="47">
        <v>41539</v>
      </c>
      <c r="C26" s="29" t="s">
        <v>63</v>
      </c>
      <c r="D26" s="30" t="s">
        <v>48</v>
      </c>
      <c r="E26" s="30" t="s">
        <v>60</v>
      </c>
      <c r="F26" s="109" t="s">
        <v>66</v>
      </c>
      <c r="G26" s="32"/>
      <c r="H26" s="33">
        <f t="shared" si="2"/>
        <v>0</v>
      </c>
      <c r="I26" s="48"/>
      <c r="J26" s="36">
        <v>63000</v>
      </c>
      <c r="K26" s="37"/>
      <c r="L26" s="37"/>
      <c r="M26" s="38"/>
      <c r="N26" s="39">
        <f t="shared" si="3"/>
        <v>63000</v>
      </c>
      <c r="O26" s="43"/>
      <c r="P26" s="41" t="str">
        <f t="shared" ref="P26:P44" si="5">IF(F26="Milano","X","")</f>
        <v/>
      </c>
      <c r="Q26" s="122">
        <v>25.95</v>
      </c>
    </row>
    <row r="27" spans="1:17" ht="30" customHeight="1">
      <c r="A27" s="42">
        <f t="shared" si="4"/>
        <v>17</v>
      </c>
      <c r="B27" s="47">
        <v>41539</v>
      </c>
      <c r="C27" s="29" t="s">
        <v>63</v>
      </c>
      <c r="D27" s="30" t="s">
        <v>48</v>
      </c>
      <c r="E27" s="30" t="s">
        <v>60</v>
      </c>
      <c r="F27" s="109" t="s">
        <v>66</v>
      </c>
      <c r="G27" s="32"/>
      <c r="H27" s="33">
        <f t="shared" si="2"/>
        <v>0</v>
      </c>
      <c r="I27" s="48"/>
      <c r="J27" s="36">
        <v>48000</v>
      </c>
      <c r="K27" s="37"/>
      <c r="L27" s="37"/>
      <c r="M27" s="38"/>
      <c r="N27" s="39">
        <f t="shared" si="3"/>
        <v>48000</v>
      </c>
      <c r="O27" s="43"/>
      <c r="P27" s="41" t="str">
        <f t="shared" si="5"/>
        <v/>
      </c>
      <c r="Q27" s="122">
        <v>20.94</v>
      </c>
    </row>
    <row r="28" spans="1:17" ht="30" customHeight="1">
      <c r="A28" s="42">
        <f t="shared" si="4"/>
        <v>18</v>
      </c>
      <c r="B28" s="47">
        <v>41540</v>
      </c>
      <c r="C28" s="29" t="s">
        <v>63</v>
      </c>
      <c r="D28" s="30" t="s">
        <v>65</v>
      </c>
      <c r="E28" s="30" t="s">
        <v>60</v>
      </c>
      <c r="F28" s="44" t="s">
        <v>66</v>
      </c>
      <c r="G28" s="32"/>
      <c r="H28" s="33">
        <f t="shared" si="2"/>
        <v>0</v>
      </c>
      <c r="I28" s="48"/>
      <c r="J28" s="36"/>
      <c r="K28" s="37">
        <v>24900</v>
      </c>
      <c r="L28" s="37"/>
      <c r="M28" s="38"/>
      <c r="N28" s="39">
        <f t="shared" si="3"/>
        <v>24900</v>
      </c>
      <c r="O28" s="43"/>
      <c r="P28" s="41" t="str">
        <f t="shared" si="5"/>
        <v/>
      </c>
      <c r="Q28" s="122">
        <v>12.44</v>
      </c>
    </row>
    <row r="29" spans="1:17" ht="30" customHeight="1">
      <c r="A29" s="42">
        <f t="shared" si="4"/>
        <v>19</v>
      </c>
      <c r="B29" s="47">
        <v>41540</v>
      </c>
      <c r="C29" s="29" t="s">
        <v>63</v>
      </c>
      <c r="D29" s="30" t="s">
        <v>49</v>
      </c>
      <c r="E29" s="30" t="s">
        <v>60</v>
      </c>
      <c r="F29" s="44" t="s">
        <v>66</v>
      </c>
      <c r="G29" s="32"/>
      <c r="H29" s="33">
        <f t="shared" si="2"/>
        <v>0</v>
      </c>
      <c r="I29" s="48"/>
      <c r="J29" s="36"/>
      <c r="K29" s="37"/>
      <c r="L29" s="37"/>
      <c r="M29" s="38">
        <v>143000</v>
      </c>
      <c r="N29" s="39">
        <f t="shared" si="3"/>
        <v>143000</v>
      </c>
      <c r="O29" s="43">
        <v>143000</v>
      </c>
      <c r="P29" s="41" t="str">
        <f t="shared" si="5"/>
        <v/>
      </c>
      <c r="Q29" s="122">
        <v>55.92</v>
      </c>
    </row>
    <row r="30" spans="1:17" ht="30" customHeight="1">
      <c r="A30" s="42">
        <f t="shared" si="4"/>
        <v>20</v>
      </c>
      <c r="B30" s="47">
        <v>41540</v>
      </c>
      <c r="C30" s="29" t="s">
        <v>63</v>
      </c>
      <c r="D30" s="30" t="s">
        <v>62</v>
      </c>
      <c r="E30" s="30" t="s">
        <v>60</v>
      </c>
      <c r="F30" s="109" t="s">
        <v>66</v>
      </c>
      <c r="G30" s="32"/>
      <c r="H30" s="33">
        <f t="shared" si="2"/>
        <v>0</v>
      </c>
      <c r="I30" s="48"/>
      <c r="J30" s="36"/>
      <c r="K30" s="37"/>
      <c r="L30" s="37"/>
      <c r="M30" s="38"/>
      <c r="N30" s="39">
        <f t="shared" si="3"/>
        <v>0</v>
      </c>
      <c r="O30" s="43">
        <v>200000</v>
      </c>
      <c r="P30" s="41" t="str">
        <f t="shared" si="5"/>
        <v/>
      </c>
      <c r="Q30" s="122">
        <v>80.709999999999994</v>
      </c>
    </row>
    <row r="31" spans="1:17" ht="30" customHeight="1">
      <c r="A31" s="42">
        <f t="shared" si="4"/>
        <v>21</v>
      </c>
      <c r="B31" s="47">
        <v>41540</v>
      </c>
      <c r="C31" s="29" t="s">
        <v>63</v>
      </c>
      <c r="D31" s="30" t="s">
        <v>48</v>
      </c>
      <c r="E31" s="30" t="s">
        <v>60</v>
      </c>
      <c r="F31" s="109" t="s">
        <v>66</v>
      </c>
      <c r="G31" s="32"/>
      <c r="H31" s="33">
        <f t="shared" si="2"/>
        <v>0</v>
      </c>
      <c r="I31" s="48"/>
      <c r="J31" s="36">
        <v>28000</v>
      </c>
      <c r="K31" s="37"/>
      <c r="L31" s="37"/>
      <c r="M31" s="38"/>
      <c r="N31" s="39">
        <f t="shared" si="3"/>
        <v>28000</v>
      </c>
      <c r="O31" s="43"/>
      <c r="P31" s="41" t="str">
        <f t="shared" si="5"/>
        <v/>
      </c>
      <c r="Q31" s="122">
        <v>13.05</v>
      </c>
    </row>
    <row r="32" spans="1:17" ht="30" customHeight="1">
      <c r="A32" s="42">
        <f t="shared" si="4"/>
        <v>22</v>
      </c>
      <c r="B32" s="47">
        <v>41541</v>
      </c>
      <c r="C32" s="29" t="s">
        <v>63</v>
      </c>
      <c r="D32" s="30" t="s">
        <v>48</v>
      </c>
      <c r="E32" s="30" t="s">
        <v>60</v>
      </c>
      <c r="F32" s="44" t="s">
        <v>66</v>
      </c>
      <c r="G32" s="32"/>
      <c r="H32" s="33">
        <f t="shared" si="2"/>
        <v>0</v>
      </c>
      <c r="I32" s="48"/>
      <c r="J32" s="36">
        <v>19000</v>
      </c>
      <c r="K32" s="37"/>
      <c r="L32" s="37"/>
      <c r="M32" s="38"/>
      <c r="N32" s="39">
        <f t="shared" si="3"/>
        <v>19000</v>
      </c>
      <c r="O32" s="43"/>
      <c r="P32" s="41" t="str">
        <f t="shared" si="5"/>
        <v/>
      </c>
      <c r="Q32" s="122">
        <v>9.2899999999999991</v>
      </c>
    </row>
    <row r="33" spans="1:17" ht="30" customHeight="1">
      <c r="A33" s="42">
        <f t="shared" si="4"/>
        <v>23</v>
      </c>
      <c r="B33" s="47">
        <v>41541</v>
      </c>
      <c r="C33" s="29" t="s">
        <v>63</v>
      </c>
      <c r="D33" s="30" t="s">
        <v>48</v>
      </c>
      <c r="E33" s="30" t="s">
        <v>60</v>
      </c>
      <c r="F33" s="109" t="s">
        <v>66</v>
      </c>
      <c r="G33" s="32"/>
      <c r="H33" s="33">
        <f t="shared" si="2"/>
        <v>0</v>
      </c>
      <c r="I33" s="48"/>
      <c r="J33" s="36">
        <v>47000</v>
      </c>
      <c r="K33" s="37"/>
      <c r="L33" s="37"/>
      <c r="M33" s="38"/>
      <c r="N33" s="39">
        <f t="shared" si="3"/>
        <v>47000</v>
      </c>
      <c r="O33" s="43"/>
      <c r="P33" s="41" t="str">
        <f t="shared" si="5"/>
        <v/>
      </c>
      <c r="Q33" s="122">
        <v>19.739999999999998</v>
      </c>
    </row>
    <row r="34" spans="1:17" ht="30" customHeight="1">
      <c r="A34" s="42">
        <f t="shared" si="4"/>
        <v>24</v>
      </c>
      <c r="B34" s="47">
        <v>41542</v>
      </c>
      <c r="C34" s="29" t="s">
        <v>63</v>
      </c>
      <c r="D34" s="30" t="s">
        <v>48</v>
      </c>
      <c r="E34" s="30" t="s">
        <v>60</v>
      </c>
      <c r="F34" s="109" t="s">
        <v>66</v>
      </c>
      <c r="G34" s="32"/>
      <c r="H34" s="33">
        <f t="shared" si="2"/>
        <v>0</v>
      </c>
      <c r="I34" s="48"/>
      <c r="J34" s="36">
        <v>46000</v>
      </c>
      <c r="K34" s="37"/>
      <c r="L34" s="37"/>
      <c r="M34" s="38"/>
      <c r="N34" s="39">
        <f t="shared" si="3"/>
        <v>46000</v>
      </c>
      <c r="O34" s="43"/>
      <c r="P34" s="41" t="str">
        <f t="shared" si="5"/>
        <v/>
      </c>
      <c r="Q34" s="122">
        <v>11.23</v>
      </c>
    </row>
    <row r="35" spans="1:17" ht="30" customHeight="1">
      <c r="A35" s="42">
        <f t="shared" si="4"/>
        <v>25</v>
      </c>
      <c r="B35" s="47">
        <v>41543</v>
      </c>
      <c r="C35" s="29" t="s">
        <v>63</v>
      </c>
      <c r="D35" s="30" t="s">
        <v>62</v>
      </c>
      <c r="E35" s="30" t="s">
        <v>60</v>
      </c>
      <c r="F35" s="44" t="s">
        <v>66</v>
      </c>
      <c r="G35" s="32"/>
      <c r="H35" s="33">
        <f t="shared" si="2"/>
        <v>0</v>
      </c>
      <c r="I35" s="48"/>
      <c r="J35" s="36"/>
      <c r="K35" s="37"/>
      <c r="L35" s="37"/>
      <c r="M35" s="38"/>
      <c r="N35" s="39">
        <f t="shared" si="3"/>
        <v>0</v>
      </c>
      <c r="O35" s="43">
        <v>200000</v>
      </c>
      <c r="P35" s="41" t="str">
        <f t="shared" si="5"/>
        <v/>
      </c>
      <c r="Q35" s="122">
        <v>80.77</v>
      </c>
    </row>
    <row r="36" spans="1:17" ht="30" customHeight="1">
      <c r="A36" s="42">
        <f t="shared" si="4"/>
        <v>26</v>
      </c>
      <c r="B36" s="47">
        <v>41543</v>
      </c>
      <c r="C36" s="29" t="s">
        <v>63</v>
      </c>
      <c r="D36" s="30" t="s">
        <v>48</v>
      </c>
      <c r="E36" s="30" t="s">
        <v>60</v>
      </c>
      <c r="F36" s="44" t="s">
        <v>66</v>
      </c>
      <c r="G36" s="32"/>
      <c r="H36" s="33">
        <f t="shared" si="2"/>
        <v>0</v>
      </c>
      <c r="I36" s="48"/>
      <c r="J36" s="36">
        <v>25000</v>
      </c>
      <c r="K36" s="37"/>
      <c r="L36" s="111"/>
      <c r="M36" s="38"/>
      <c r="N36" s="39">
        <f t="shared" si="3"/>
        <v>25000</v>
      </c>
      <c r="O36" s="43"/>
      <c r="P36" s="41" t="str">
        <f t="shared" si="5"/>
        <v/>
      </c>
      <c r="Q36" s="122">
        <v>11.59</v>
      </c>
    </row>
    <row r="37" spans="1:17" ht="30" customHeight="1">
      <c r="A37" s="42">
        <f t="shared" si="4"/>
        <v>27</v>
      </c>
      <c r="B37" s="47">
        <v>41543</v>
      </c>
      <c r="C37" s="29" t="s">
        <v>63</v>
      </c>
      <c r="D37" s="30" t="s">
        <v>48</v>
      </c>
      <c r="E37" s="30" t="s">
        <v>60</v>
      </c>
      <c r="F37" s="109" t="s">
        <v>66</v>
      </c>
      <c r="G37" s="32"/>
      <c r="H37" s="33">
        <f t="shared" si="2"/>
        <v>0</v>
      </c>
      <c r="I37" s="48"/>
      <c r="J37" s="36">
        <v>29000</v>
      </c>
      <c r="K37" s="37"/>
      <c r="L37" s="37"/>
      <c r="M37" s="38"/>
      <c r="N37" s="39">
        <f t="shared" si="3"/>
        <v>29000</v>
      </c>
      <c r="O37" s="43"/>
      <c r="P37" s="41" t="str">
        <f t="shared" si="5"/>
        <v/>
      </c>
      <c r="Q37" s="122">
        <v>12.65</v>
      </c>
    </row>
    <row r="38" spans="1:17" ht="30" customHeight="1">
      <c r="A38" s="42">
        <f t="shared" si="4"/>
        <v>28</v>
      </c>
      <c r="B38" s="47">
        <v>41544</v>
      </c>
      <c r="C38" s="29" t="s">
        <v>63</v>
      </c>
      <c r="D38" s="30" t="s">
        <v>48</v>
      </c>
      <c r="E38" s="30" t="s">
        <v>60</v>
      </c>
      <c r="F38" s="44" t="s">
        <v>66</v>
      </c>
      <c r="G38" s="32"/>
      <c r="H38" s="33">
        <f t="shared" si="2"/>
        <v>0</v>
      </c>
      <c r="I38" s="48"/>
      <c r="J38" s="36">
        <v>30000</v>
      </c>
      <c r="K38" s="37"/>
      <c r="L38" s="37"/>
      <c r="M38" s="38"/>
      <c r="N38" s="39">
        <f t="shared" si="3"/>
        <v>30000</v>
      </c>
      <c r="O38" s="43"/>
      <c r="P38" s="41" t="str">
        <f t="shared" si="5"/>
        <v/>
      </c>
      <c r="Q38" s="122">
        <v>12.98</v>
      </c>
    </row>
    <row r="39" spans="1:17" ht="30" customHeight="1">
      <c r="A39" s="42">
        <f t="shared" si="4"/>
        <v>29</v>
      </c>
      <c r="B39" s="47">
        <v>41544</v>
      </c>
      <c r="C39" s="29" t="s">
        <v>63</v>
      </c>
      <c r="D39" s="30" t="s">
        <v>68</v>
      </c>
      <c r="E39" s="30" t="s">
        <v>60</v>
      </c>
      <c r="F39" s="44" t="s">
        <v>66</v>
      </c>
      <c r="G39" s="32"/>
      <c r="H39" s="33">
        <f t="shared" si="2"/>
        <v>0</v>
      </c>
      <c r="I39" s="48"/>
      <c r="J39" s="36">
        <v>8200</v>
      </c>
      <c r="K39" s="37"/>
      <c r="L39" s="37"/>
      <c r="M39" s="38"/>
      <c r="N39" s="39">
        <f t="shared" si="3"/>
        <v>8200</v>
      </c>
      <c r="O39" s="43"/>
      <c r="P39" s="41" t="str">
        <f t="shared" si="5"/>
        <v/>
      </c>
      <c r="Q39" s="122">
        <v>4.45</v>
      </c>
    </row>
    <row r="40" spans="1:17" ht="30" customHeight="1">
      <c r="A40" s="42">
        <f t="shared" si="4"/>
        <v>30</v>
      </c>
      <c r="B40" s="47">
        <v>41544</v>
      </c>
      <c r="C40" s="44" t="s">
        <v>63</v>
      </c>
      <c r="D40" s="49" t="s">
        <v>49</v>
      </c>
      <c r="E40" s="45" t="s">
        <v>60</v>
      </c>
      <c r="F40" s="70" t="s">
        <v>66</v>
      </c>
      <c r="G40" s="32"/>
      <c r="H40" s="33">
        <f t="shared" si="2"/>
        <v>0</v>
      </c>
      <c r="I40" s="48"/>
      <c r="J40" s="36"/>
      <c r="K40" s="37"/>
      <c r="L40" s="37"/>
      <c r="M40" s="38">
        <v>23108</v>
      </c>
      <c r="N40" s="39">
        <f t="shared" si="3"/>
        <v>23108</v>
      </c>
      <c r="O40" s="43">
        <v>23108</v>
      </c>
      <c r="P40" s="41" t="str">
        <f t="shared" si="5"/>
        <v/>
      </c>
      <c r="Q40" s="122">
        <v>8.9700000000000006</v>
      </c>
    </row>
    <row r="41" spans="1:17" ht="30" customHeight="1">
      <c r="A41" s="42">
        <f t="shared" si="4"/>
        <v>31</v>
      </c>
      <c r="B41" s="47">
        <v>41544</v>
      </c>
      <c r="C41" s="44" t="s">
        <v>63</v>
      </c>
      <c r="D41" s="49" t="s">
        <v>64</v>
      </c>
      <c r="E41" s="45" t="s">
        <v>60</v>
      </c>
      <c r="F41" s="70" t="s">
        <v>66</v>
      </c>
      <c r="G41" s="32"/>
      <c r="H41" s="33">
        <f t="shared" si="2"/>
        <v>0</v>
      </c>
      <c r="I41" s="48"/>
      <c r="J41" s="36"/>
      <c r="K41" s="37"/>
      <c r="L41" s="37">
        <v>337169</v>
      </c>
      <c r="M41" s="38"/>
      <c r="N41" s="39">
        <f t="shared" si="3"/>
        <v>337169</v>
      </c>
      <c r="O41" s="43">
        <v>337169</v>
      </c>
      <c r="P41" s="41" t="str">
        <f t="shared" si="5"/>
        <v/>
      </c>
      <c r="Q41" s="122">
        <v>130.96</v>
      </c>
    </row>
    <row r="42" spans="1:17" ht="30" customHeight="1">
      <c r="A42" s="42">
        <f t="shared" si="4"/>
        <v>32</v>
      </c>
      <c r="B42" s="47">
        <v>41544</v>
      </c>
      <c r="C42" s="44" t="s">
        <v>63</v>
      </c>
      <c r="D42" s="49" t="s">
        <v>48</v>
      </c>
      <c r="E42" s="45" t="s">
        <v>60</v>
      </c>
      <c r="F42" s="46" t="s">
        <v>66</v>
      </c>
      <c r="G42" s="32"/>
      <c r="H42" s="33">
        <f t="shared" si="2"/>
        <v>0</v>
      </c>
      <c r="I42" s="48"/>
      <c r="J42" s="36">
        <v>50000</v>
      </c>
      <c r="K42" s="37"/>
      <c r="L42" s="37"/>
      <c r="M42" s="38"/>
      <c r="N42" s="39">
        <f t="shared" si="3"/>
        <v>50000</v>
      </c>
      <c r="O42" s="43"/>
      <c r="P42" s="41" t="str">
        <f t="shared" si="5"/>
        <v/>
      </c>
      <c r="Q42" s="122">
        <v>20.77</v>
      </c>
    </row>
    <row r="43" spans="1:17" ht="30" customHeight="1">
      <c r="A43" s="42">
        <f t="shared" si="4"/>
        <v>33</v>
      </c>
      <c r="B43" s="47">
        <v>41544</v>
      </c>
      <c r="C43" s="44" t="s">
        <v>63</v>
      </c>
      <c r="D43" s="49" t="s">
        <v>48</v>
      </c>
      <c r="E43" s="45" t="s">
        <v>60</v>
      </c>
      <c r="F43" s="46" t="s">
        <v>66</v>
      </c>
      <c r="G43" s="32"/>
      <c r="H43" s="33">
        <f t="shared" si="2"/>
        <v>0</v>
      </c>
      <c r="I43" s="48"/>
      <c r="J43" s="36">
        <v>20000</v>
      </c>
      <c r="K43" s="37"/>
      <c r="L43" s="37"/>
      <c r="M43" s="38"/>
      <c r="N43" s="39">
        <f t="shared" si="3"/>
        <v>20000</v>
      </c>
      <c r="O43" s="43"/>
      <c r="P43" s="41" t="str">
        <f t="shared" si="5"/>
        <v/>
      </c>
      <c r="Q43" s="122">
        <v>9.06</v>
      </c>
    </row>
    <row r="44" spans="1:17" ht="30" customHeight="1">
      <c r="A44" s="42">
        <f t="shared" si="4"/>
        <v>34</v>
      </c>
      <c r="B44" s="47">
        <v>41545</v>
      </c>
      <c r="C44" s="44" t="s">
        <v>67</v>
      </c>
      <c r="D44" s="49" t="s">
        <v>69</v>
      </c>
      <c r="E44" s="45" t="s">
        <v>60</v>
      </c>
      <c r="F44" s="70" t="s">
        <v>66</v>
      </c>
      <c r="G44" s="32"/>
      <c r="H44" s="33">
        <f t="shared" si="2"/>
        <v>0</v>
      </c>
      <c r="I44" s="48">
        <v>2800</v>
      </c>
      <c r="J44" s="36"/>
      <c r="K44" s="37"/>
      <c r="L44" s="37"/>
      <c r="M44" s="38"/>
      <c r="N44" s="39">
        <f t="shared" si="3"/>
        <v>2800</v>
      </c>
      <c r="O44" s="43"/>
      <c r="P44" s="41" t="str">
        <f t="shared" si="5"/>
        <v/>
      </c>
      <c r="Q44" s="122">
        <v>2.3199999999999998</v>
      </c>
    </row>
    <row r="45" spans="1:17" ht="30" customHeight="1">
      <c r="A45" s="42">
        <f t="shared" si="4"/>
        <v>35</v>
      </c>
      <c r="B45" s="47">
        <v>41545</v>
      </c>
      <c r="C45" s="44" t="s">
        <v>67</v>
      </c>
      <c r="D45" s="49" t="s">
        <v>68</v>
      </c>
      <c r="E45" s="45" t="s">
        <v>60</v>
      </c>
      <c r="F45" s="70" t="s">
        <v>66</v>
      </c>
      <c r="G45" s="32"/>
      <c r="H45" s="33">
        <f t="shared" si="2"/>
        <v>0</v>
      </c>
      <c r="I45" s="48"/>
      <c r="J45" s="36">
        <v>8200</v>
      </c>
      <c r="K45" s="37"/>
      <c r="L45" s="37"/>
      <c r="M45" s="38"/>
      <c r="N45" s="39">
        <f t="shared" si="3"/>
        <v>8200</v>
      </c>
      <c r="O45" s="43"/>
      <c r="P45" s="41" t="s">
        <v>61</v>
      </c>
      <c r="Q45" s="122">
        <v>4.42</v>
      </c>
    </row>
    <row r="46" spans="1:17" ht="30" customHeight="1">
      <c r="A46" s="42">
        <f t="shared" si="4"/>
        <v>36</v>
      </c>
      <c r="B46" s="47">
        <v>41545</v>
      </c>
      <c r="C46" s="44" t="s">
        <v>67</v>
      </c>
      <c r="D46" s="49" t="s">
        <v>49</v>
      </c>
      <c r="E46" s="45" t="s">
        <v>60</v>
      </c>
      <c r="F46" s="70" t="s">
        <v>66</v>
      </c>
      <c r="G46" s="32"/>
      <c r="H46" s="33">
        <f t="shared" si="2"/>
        <v>0</v>
      </c>
      <c r="I46" s="48"/>
      <c r="J46" s="36"/>
      <c r="K46" s="37"/>
      <c r="L46" s="37"/>
      <c r="M46" s="38">
        <v>66757</v>
      </c>
      <c r="N46" s="39">
        <f t="shared" si="3"/>
        <v>66757</v>
      </c>
      <c r="O46" s="43">
        <v>66757</v>
      </c>
      <c r="P46" s="41" t="str">
        <f t="shared" ref="P46:P51" si="6">IF(F46="Milano","X","")</f>
        <v/>
      </c>
      <c r="Q46" s="122">
        <v>25.93</v>
      </c>
    </row>
    <row r="47" spans="1:17" ht="30" customHeight="1">
      <c r="A47" s="42">
        <f t="shared" si="4"/>
        <v>37</v>
      </c>
      <c r="B47" s="47">
        <v>41545</v>
      </c>
      <c r="C47" s="44" t="s">
        <v>67</v>
      </c>
      <c r="D47" s="49" t="s">
        <v>68</v>
      </c>
      <c r="E47" s="45" t="s">
        <v>60</v>
      </c>
      <c r="F47" s="70" t="s">
        <v>66</v>
      </c>
      <c r="G47" s="32"/>
      <c r="H47" s="33">
        <f t="shared" si="2"/>
        <v>0</v>
      </c>
      <c r="I47" s="48"/>
      <c r="J47" s="36">
        <v>5500</v>
      </c>
      <c r="K47" s="37"/>
      <c r="L47" s="113"/>
      <c r="M47" s="38"/>
      <c r="N47" s="39">
        <f t="shared" si="3"/>
        <v>5500</v>
      </c>
      <c r="O47" s="43"/>
      <c r="P47" s="41" t="str">
        <f t="shared" si="6"/>
        <v/>
      </c>
      <c r="Q47" s="122">
        <v>3.28</v>
      </c>
    </row>
    <row r="48" spans="1:17" ht="30" customHeight="1">
      <c r="A48" s="42">
        <f t="shared" si="4"/>
        <v>38</v>
      </c>
      <c r="B48" s="47">
        <v>41545</v>
      </c>
      <c r="C48" s="44" t="s">
        <v>67</v>
      </c>
      <c r="D48" s="49" t="s">
        <v>62</v>
      </c>
      <c r="E48" s="45" t="s">
        <v>60</v>
      </c>
      <c r="F48" s="70" t="s">
        <v>66</v>
      </c>
      <c r="G48" s="32"/>
      <c r="H48" s="33">
        <f t="shared" si="2"/>
        <v>0</v>
      </c>
      <c r="I48" s="48"/>
      <c r="J48" s="36"/>
      <c r="K48" s="37"/>
      <c r="L48" s="37"/>
      <c r="M48" s="38"/>
      <c r="N48" s="39">
        <f t="shared" si="3"/>
        <v>0</v>
      </c>
      <c r="O48" s="43">
        <v>100000</v>
      </c>
      <c r="P48" s="41" t="str">
        <f t="shared" si="6"/>
        <v/>
      </c>
      <c r="Q48" s="122">
        <v>39.340000000000003</v>
      </c>
    </row>
    <row r="49" spans="1:17" ht="30" customHeight="1">
      <c r="A49" s="42">
        <f t="shared" si="4"/>
        <v>39</v>
      </c>
      <c r="B49" s="47">
        <v>41546</v>
      </c>
      <c r="C49" s="44" t="s">
        <v>67</v>
      </c>
      <c r="D49" s="49" t="s">
        <v>69</v>
      </c>
      <c r="E49" s="45" t="s">
        <v>60</v>
      </c>
      <c r="F49" s="70" t="s">
        <v>66</v>
      </c>
      <c r="G49" s="32"/>
      <c r="H49" s="33">
        <f t="shared" si="2"/>
        <v>0</v>
      </c>
      <c r="I49" s="48">
        <v>7000</v>
      </c>
      <c r="J49" s="36"/>
      <c r="K49" s="37"/>
      <c r="L49" s="37"/>
      <c r="M49" s="38"/>
      <c r="N49" s="39">
        <f t="shared" si="3"/>
        <v>7000</v>
      </c>
      <c r="O49" s="43"/>
      <c r="P49" s="41" t="str">
        <f t="shared" si="6"/>
        <v/>
      </c>
      <c r="Q49" s="122">
        <v>3.96</v>
      </c>
    </row>
    <row r="50" spans="1:17" ht="30" customHeight="1">
      <c r="A50" s="42">
        <f t="shared" si="4"/>
        <v>40</v>
      </c>
      <c r="B50" s="47">
        <v>41546</v>
      </c>
      <c r="C50" s="44" t="s">
        <v>67</v>
      </c>
      <c r="D50" s="49" t="s">
        <v>70</v>
      </c>
      <c r="E50" s="45" t="s">
        <v>60</v>
      </c>
      <c r="F50" s="70" t="s">
        <v>66</v>
      </c>
      <c r="G50" s="32"/>
      <c r="H50" s="33">
        <f t="shared" si="2"/>
        <v>0</v>
      </c>
      <c r="I50" s="48"/>
      <c r="J50" s="36">
        <v>8200</v>
      </c>
      <c r="K50" s="37"/>
      <c r="L50" s="37"/>
      <c r="M50" s="38"/>
      <c r="N50" s="39">
        <f t="shared" si="3"/>
        <v>8200</v>
      </c>
      <c r="O50" s="43"/>
      <c r="P50" s="41" t="str">
        <f t="shared" si="6"/>
        <v/>
      </c>
      <c r="Q50" s="122">
        <v>4.32</v>
      </c>
    </row>
    <row r="51" spans="1:17" ht="30" customHeight="1">
      <c r="A51" s="42">
        <f t="shared" si="4"/>
        <v>41</v>
      </c>
      <c r="B51" s="47">
        <v>41546</v>
      </c>
      <c r="C51" s="44" t="s">
        <v>67</v>
      </c>
      <c r="D51" s="49" t="s">
        <v>71</v>
      </c>
      <c r="E51" s="45" t="s">
        <v>60</v>
      </c>
      <c r="F51" s="70" t="s">
        <v>66</v>
      </c>
      <c r="G51" s="32"/>
      <c r="H51" s="33">
        <f t="shared" si="2"/>
        <v>0</v>
      </c>
      <c r="I51" s="48"/>
      <c r="J51" s="36"/>
      <c r="K51" s="37"/>
      <c r="L51" s="37">
        <v>512908</v>
      </c>
      <c r="M51" s="38"/>
      <c r="N51" s="39">
        <f t="shared" si="3"/>
        <v>512908</v>
      </c>
      <c r="O51" s="43">
        <v>512908</v>
      </c>
      <c r="P51" s="41" t="str">
        <f t="shared" si="6"/>
        <v/>
      </c>
      <c r="Q51" s="122">
        <v>199.21</v>
      </c>
    </row>
    <row r="52" spans="1:17" ht="30" customHeight="1">
      <c r="A52" s="42">
        <f t="shared" si="4"/>
        <v>42</v>
      </c>
      <c r="B52" s="47">
        <v>41553</v>
      </c>
      <c r="C52" s="44" t="s">
        <v>77</v>
      </c>
      <c r="D52" s="49" t="s">
        <v>49</v>
      </c>
      <c r="E52" s="45" t="s">
        <v>60</v>
      </c>
      <c r="F52" s="46" t="s">
        <v>66</v>
      </c>
      <c r="G52" s="32"/>
      <c r="H52" s="33">
        <f t="shared" si="2"/>
        <v>0</v>
      </c>
      <c r="I52" s="48"/>
      <c r="J52" s="36"/>
      <c r="K52" s="37"/>
      <c r="L52" s="37"/>
      <c r="M52" s="38">
        <v>426978</v>
      </c>
      <c r="N52" s="39">
        <f t="shared" si="3"/>
        <v>426978</v>
      </c>
      <c r="O52" s="43">
        <v>426978</v>
      </c>
      <c r="P52" s="41"/>
      <c r="Q52" s="122">
        <v>166.6</v>
      </c>
    </row>
    <row r="53" spans="1:17">
      <c r="A53" s="42">
        <f t="shared" si="4"/>
        <v>43</v>
      </c>
      <c r="B53" s="47">
        <v>41554</v>
      </c>
      <c r="C53" s="44" t="s">
        <v>77</v>
      </c>
      <c r="D53" s="49" t="s">
        <v>65</v>
      </c>
      <c r="E53" s="45" t="s">
        <v>60</v>
      </c>
      <c r="F53" s="46" t="s">
        <v>66</v>
      </c>
      <c r="G53" s="32"/>
      <c r="H53" s="33">
        <f t="shared" ref="H53:H69" si="7">IF($D$3="si",($G$5/$G$6*G53),IF($D$3="no",G53*$G$4,0))</f>
        <v>0</v>
      </c>
      <c r="I53" s="48"/>
      <c r="J53" s="36"/>
      <c r="K53" s="37">
        <v>24900</v>
      </c>
      <c r="L53" s="37"/>
      <c r="M53" s="38"/>
      <c r="N53" s="39">
        <f>SUM(H53:M53)</f>
        <v>24900</v>
      </c>
      <c r="O53" s="43"/>
      <c r="P53" s="41" t="str">
        <f t="shared" ref="P53:P56" si="8">IF(F53="Milano","X","")</f>
        <v/>
      </c>
      <c r="Q53" s="122">
        <v>10.98</v>
      </c>
    </row>
    <row r="54" spans="1:17" ht="37.5">
      <c r="A54" s="42">
        <f t="shared" si="4"/>
        <v>44</v>
      </c>
      <c r="B54" s="47">
        <v>41554</v>
      </c>
      <c r="C54" s="44" t="s">
        <v>77</v>
      </c>
      <c r="D54" s="120" t="s">
        <v>86</v>
      </c>
      <c r="E54" s="45" t="s">
        <v>60</v>
      </c>
      <c r="F54" s="70" t="s">
        <v>66</v>
      </c>
      <c r="G54" s="32"/>
      <c r="H54" s="33">
        <f t="shared" si="7"/>
        <v>0</v>
      </c>
      <c r="I54" s="48"/>
      <c r="J54" s="36"/>
      <c r="K54" s="37"/>
      <c r="L54" s="37">
        <v>65446</v>
      </c>
      <c r="M54" s="38"/>
      <c r="N54" s="39">
        <f>SUM(H54:M54)</f>
        <v>65446</v>
      </c>
      <c r="O54" s="43">
        <v>65446</v>
      </c>
      <c r="P54" s="41" t="str">
        <f t="shared" si="8"/>
        <v/>
      </c>
      <c r="Q54" s="122">
        <v>25.54</v>
      </c>
    </row>
    <row r="55" spans="1:17" ht="37.5">
      <c r="A55" s="42">
        <f t="shared" si="4"/>
        <v>45</v>
      </c>
      <c r="B55" s="47">
        <v>41554</v>
      </c>
      <c r="C55" s="44" t="s">
        <v>77</v>
      </c>
      <c r="D55" s="120" t="s">
        <v>86</v>
      </c>
      <c r="E55" s="45" t="s">
        <v>60</v>
      </c>
      <c r="F55" s="70" t="s">
        <v>66</v>
      </c>
      <c r="G55" s="32"/>
      <c r="H55" s="33">
        <f t="shared" si="7"/>
        <v>0</v>
      </c>
      <c r="I55" s="48"/>
      <c r="J55" s="36"/>
      <c r="K55" s="37"/>
      <c r="L55" s="37"/>
      <c r="M55" s="38">
        <v>258944</v>
      </c>
      <c r="N55" s="39">
        <f>SUM(H55:M55)</f>
        <v>258944</v>
      </c>
      <c r="O55" s="43">
        <v>258944</v>
      </c>
      <c r="P55" s="41" t="str">
        <f t="shared" si="8"/>
        <v/>
      </c>
      <c r="Q55" s="122">
        <v>101.04</v>
      </c>
    </row>
    <row r="56" spans="1:17" ht="30" customHeight="1">
      <c r="A56" s="42">
        <f t="shared" si="4"/>
        <v>46</v>
      </c>
      <c r="B56" s="47">
        <v>41554</v>
      </c>
      <c r="C56" s="44" t="s">
        <v>77</v>
      </c>
      <c r="D56" s="49" t="s">
        <v>49</v>
      </c>
      <c r="E56" s="45" t="s">
        <v>60</v>
      </c>
      <c r="F56" s="70" t="s">
        <v>66</v>
      </c>
      <c r="G56" s="32"/>
      <c r="H56" s="33">
        <f t="shared" si="7"/>
        <v>0</v>
      </c>
      <c r="I56" s="48"/>
      <c r="J56" s="36"/>
      <c r="K56" s="37"/>
      <c r="L56" s="37"/>
      <c r="M56" s="38">
        <v>279900</v>
      </c>
      <c r="N56" s="39">
        <f>SUM(H56:M56)</f>
        <v>279900</v>
      </c>
      <c r="O56" s="43"/>
      <c r="P56" s="41" t="str">
        <f t="shared" si="8"/>
        <v/>
      </c>
      <c r="Q56" s="122">
        <v>110.63</v>
      </c>
    </row>
    <row r="57" spans="1:17" ht="30" customHeight="1">
      <c r="A57" s="42">
        <f t="shared" si="4"/>
        <v>47</v>
      </c>
      <c r="B57" s="47">
        <v>41555</v>
      </c>
      <c r="C57" s="44" t="s">
        <v>77</v>
      </c>
      <c r="D57" s="49" t="s">
        <v>49</v>
      </c>
      <c r="E57" s="45" t="s">
        <v>60</v>
      </c>
      <c r="F57" s="70" t="s">
        <v>66</v>
      </c>
      <c r="G57" s="32"/>
      <c r="H57" s="33">
        <f t="shared" si="7"/>
        <v>0</v>
      </c>
      <c r="I57" s="48"/>
      <c r="J57" s="36"/>
      <c r="K57" s="37"/>
      <c r="L57" s="37"/>
      <c r="M57" s="38">
        <v>296748</v>
      </c>
      <c r="N57" s="39">
        <f t="shared" ref="N57:N69" si="9">SUM(H57:M57)</f>
        <v>296748</v>
      </c>
      <c r="O57" s="43">
        <v>296748</v>
      </c>
      <c r="P57" s="41" t="str">
        <f t="shared" ref="P57:P59" si="10">IF(F57="Milano","X","")</f>
        <v/>
      </c>
      <c r="Q57" s="122">
        <v>115.75</v>
      </c>
    </row>
    <row r="58" spans="1:17" ht="30" customHeight="1">
      <c r="A58" s="42">
        <f t="shared" si="4"/>
        <v>48</v>
      </c>
      <c r="B58" s="47">
        <v>41555</v>
      </c>
      <c r="C58" s="44" t="s">
        <v>77</v>
      </c>
      <c r="D58" s="49" t="s">
        <v>49</v>
      </c>
      <c r="E58" s="45" t="s">
        <v>60</v>
      </c>
      <c r="F58" s="70" t="s">
        <v>66</v>
      </c>
      <c r="G58" s="32"/>
      <c r="H58" s="33">
        <f t="shared" si="7"/>
        <v>0</v>
      </c>
      <c r="I58" s="48"/>
      <c r="J58" s="36"/>
      <c r="K58" s="37"/>
      <c r="L58" s="37"/>
      <c r="M58" s="38">
        <v>102266</v>
      </c>
      <c r="N58" s="39">
        <f t="shared" si="9"/>
        <v>102266</v>
      </c>
      <c r="O58" s="43">
        <v>102266</v>
      </c>
      <c r="P58" s="41" t="str">
        <f t="shared" si="10"/>
        <v/>
      </c>
      <c r="Q58" s="122">
        <v>39.89</v>
      </c>
    </row>
    <row r="59" spans="1:17" ht="30" customHeight="1">
      <c r="A59" s="42">
        <f t="shared" si="4"/>
        <v>49</v>
      </c>
      <c r="B59" s="47">
        <v>41555</v>
      </c>
      <c r="C59" s="44" t="s">
        <v>77</v>
      </c>
      <c r="D59" s="49" t="s">
        <v>79</v>
      </c>
      <c r="E59" s="45" t="s">
        <v>60</v>
      </c>
      <c r="F59" s="70" t="s">
        <v>66</v>
      </c>
      <c r="G59" s="32"/>
      <c r="H59" s="33">
        <f t="shared" si="7"/>
        <v>0</v>
      </c>
      <c r="I59" s="48"/>
      <c r="J59" s="36"/>
      <c r="K59" s="37">
        <v>12000</v>
      </c>
      <c r="L59" s="37"/>
      <c r="M59" s="38"/>
      <c r="N59" s="39">
        <f t="shared" si="9"/>
        <v>12000</v>
      </c>
      <c r="O59" s="43"/>
      <c r="P59" s="41" t="str">
        <f t="shared" si="10"/>
        <v/>
      </c>
      <c r="Q59" s="122">
        <v>5.93</v>
      </c>
    </row>
    <row r="60" spans="1:17" ht="30" customHeight="1">
      <c r="A60" s="42">
        <f t="shared" si="4"/>
        <v>50</v>
      </c>
      <c r="B60" s="47">
        <v>41556</v>
      </c>
      <c r="C60" s="44" t="s">
        <v>77</v>
      </c>
      <c r="D60" s="49" t="s">
        <v>49</v>
      </c>
      <c r="E60" s="45" t="s">
        <v>60</v>
      </c>
      <c r="F60" s="70" t="s">
        <v>66</v>
      </c>
      <c r="G60" s="32"/>
      <c r="H60" s="33">
        <f t="shared" si="7"/>
        <v>0</v>
      </c>
      <c r="I60" s="48"/>
      <c r="J60" s="36"/>
      <c r="K60" s="37"/>
      <c r="L60" s="37"/>
      <c r="M60" s="38">
        <v>210534</v>
      </c>
      <c r="N60" s="39">
        <f t="shared" si="9"/>
        <v>210534</v>
      </c>
      <c r="O60" s="43">
        <v>210534</v>
      </c>
      <c r="P60" s="41"/>
      <c r="Q60" s="122">
        <v>82.11</v>
      </c>
    </row>
    <row r="61" spans="1:17" ht="30" customHeight="1">
      <c r="A61" s="42">
        <f t="shared" si="4"/>
        <v>51</v>
      </c>
      <c r="B61" s="47">
        <v>41556</v>
      </c>
      <c r="C61" s="44" t="s">
        <v>77</v>
      </c>
      <c r="D61" s="49" t="s">
        <v>49</v>
      </c>
      <c r="E61" s="45" t="s">
        <v>60</v>
      </c>
      <c r="F61" s="70" t="s">
        <v>66</v>
      </c>
      <c r="G61" s="32"/>
      <c r="H61" s="33">
        <f t="shared" si="7"/>
        <v>0</v>
      </c>
      <c r="I61" s="48"/>
      <c r="J61" s="36"/>
      <c r="K61" s="37"/>
      <c r="L61" s="37"/>
      <c r="M61" s="38">
        <v>19950</v>
      </c>
      <c r="N61" s="39">
        <f t="shared" si="9"/>
        <v>19950</v>
      </c>
      <c r="O61" s="43">
        <v>19950</v>
      </c>
      <c r="P61" s="41" t="str">
        <f t="shared" ref="P61:P69" si="11">IF(F61="Milano","X","")</f>
        <v/>
      </c>
      <c r="Q61" s="122">
        <v>7.8</v>
      </c>
    </row>
    <row r="62" spans="1:17" ht="30" customHeight="1">
      <c r="A62" s="42">
        <f t="shared" si="4"/>
        <v>52</v>
      </c>
      <c r="B62" s="47">
        <v>41557</v>
      </c>
      <c r="C62" s="44" t="s">
        <v>77</v>
      </c>
      <c r="D62" s="49" t="s">
        <v>49</v>
      </c>
      <c r="E62" s="45" t="s">
        <v>60</v>
      </c>
      <c r="F62" s="70" t="s">
        <v>66</v>
      </c>
      <c r="G62" s="32"/>
      <c r="H62" s="33">
        <f t="shared" si="7"/>
        <v>0</v>
      </c>
      <c r="I62" s="48"/>
      <c r="J62" s="36"/>
      <c r="K62" s="37"/>
      <c r="L62" s="37"/>
      <c r="M62" s="38">
        <v>143130</v>
      </c>
      <c r="N62" s="39">
        <f t="shared" si="9"/>
        <v>143130</v>
      </c>
      <c r="O62" s="43">
        <v>143130</v>
      </c>
      <c r="P62" s="41" t="str">
        <f t="shared" si="11"/>
        <v/>
      </c>
      <c r="Q62" s="122">
        <v>55.82</v>
      </c>
    </row>
    <row r="63" spans="1:17" ht="30" customHeight="1">
      <c r="A63" s="42">
        <f t="shared" si="4"/>
        <v>53</v>
      </c>
      <c r="B63" s="47">
        <v>41557</v>
      </c>
      <c r="C63" s="44" t="s">
        <v>77</v>
      </c>
      <c r="D63" s="49" t="s">
        <v>49</v>
      </c>
      <c r="E63" s="45" t="s">
        <v>60</v>
      </c>
      <c r="F63" s="70" t="s">
        <v>66</v>
      </c>
      <c r="G63" s="32"/>
      <c r="H63" s="33">
        <f t="shared" si="7"/>
        <v>0</v>
      </c>
      <c r="I63" s="48"/>
      <c r="J63" s="36"/>
      <c r="K63" s="37"/>
      <c r="L63" s="37"/>
      <c r="M63" s="38">
        <v>20759</v>
      </c>
      <c r="N63" s="39">
        <f t="shared" si="9"/>
        <v>20759</v>
      </c>
      <c r="O63" s="43">
        <v>20759</v>
      </c>
      <c r="P63" s="41" t="str">
        <f t="shared" si="11"/>
        <v/>
      </c>
      <c r="Q63" s="122">
        <v>8.09</v>
      </c>
    </row>
    <row r="64" spans="1:17" ht="30" customHeight="1">
      <c r="A64" s="42">
        <f t="shared" si="4"/>
        <v>54</v>
      </c>
      <c r="B64" s="47">
        <v>41558</v>
      </c>
      <c r="C64" s="44" t="s">
        <v>77</v>
      </c>
      <c r="D64" s="49" t="s">
        <v>64</v>
      </c>
      <c r="E64" s="45" t="s">
        <v>60</v>
      </c>
      <c r="F64" s="70" t="s">
        <v>66</v>
      </c>
      <c r="G64" s="32"/>
      <c r="H64" s="33">
        <f t="shared" si="7"/>
        <v>0</v>
      </c>
      <c r="I64" s="48"/>
      <c r="J64" s="36"/>
      <c r="K64" s="37"/>
      <c r="L64" s="37">
        <v>206879</v>
      </c>
      <c r="M64" s="38"/>
      <c r="N64" s="39">
        <f t="shared" si="9"/>
        <v>206879</v>
      </c>
      <c r="O64" s="43">
        <v>206879</v>
      </c>
      <c r="P64" s="41" t="str">
        <f t="shared" si="11"/>
        <v/>
      </c>
      <c r="Q64" s="122">
        <v>81.099999999999994</v>
      </c>
    </row>
    <row r="65" spans="1:17" ht="30" customHeight="1">
      <c r="A65" s="42">
        <f t="shared" si="4"/>
        <v>55</v>
      </c>
      <c r="B65" s="47">
        <v>41558</v>
      </c>
      <c r="C65" s="44" t="s">
        <v>77</v>
      </c>
      <c r="D65" s="49" t="s">
        <v>80</v>
      </c>
      <c r="E65" s="45" t="s">
        <v>60</v>
      </c>
      <c r="F65" s="70" t="s">
        <v>66</v>
      </c>
      <c r="G65" s="32"/>
      <c r="H65" s="33">
        <f t="shared" si="7"/>
        <v>0</v>
      </c>
      <c r="I65" s="48"/>
      <c r="J65" s="36"/>
      <c r="K65" s="37"/>
      <c r="L65" s="37">
        <v>248980</v>
      </c>
      <c r="M65" s="38"/>
      <c r="N65" s="39">
        <f t="shared" si="9"/>
        <v>248980</v>
      </c>
      <c r="O65" s="43">
        <v>248980</v>
      </c>
      <c r="P65" s="41" t="str">
        <f t="shared" si="11"/>
        <v/>
      </c>
      <c r="Q65" s="122">
        <v>97.6</v>
      </c>
    </row>
    <row r="66" spans="1:17" ht="30" customHeight="1">
      <c r="A66" s="42">
        <f t="shared" si="4"/>
        <v>56</v>
      </c>
      <c r="B66" s="47">
        <v>41558</v>
      </c>
      <c r="C66" s="44" t="s">
        <v>77</v>
      </c>
      <c r="D66" s="49" t="s">
        <v>62</v>
      </c>
      <c r="E66" s="45" t="s">
        <v>60</v>
      </c>
      <c r="F66" s="70" t="s">
        <v>66</v>
      </c>
      <c r="G66" s="32"/>
      <c r="H66" s="33">
        <f t="shared" si="7"/>
        <v>0</v>
      </c>
      <c r="I66" s="48"/>
      <c r="J66" s="36"/>
      <c r="K66" s="37"/>
      <c r="L66" s="37"/>
      <c r="M66" s="38"/>
      <c r="N66" s="39">
        <f t="shared" si="9"/>
        <v>0</v>
      </c>
      <c r="O66" s="43">
        <v>100000</v>
      </c>
      <c r="P66" s="41" t="str">
        <f t="shared" si="11"/>
        <v/>
      </c>
      <c r="Q66" s="122">
        <v>39.03</v>
      </c>
    </row>
    <row r="67" spans="1:17" ht="30" customHeight="1">
      <c r="A67" s="42">
        <f t="shared" si="4"/>
        <v>57</v>
      </c>
      <c r="B67" s="47">
        <v>41558</v>
      </c>
      <c r="C67" s="44" t="s">
        <v>77</v>
      </c>
      <c r="D67" s="49" t="s">
        <v>83</v>
      </c>
      <c r="E67" s="45" t="s">
        <v>60</v>
      </c>
      <c r="F67" s="70" t="s">
        <v>66</v>
      </c>
      <c r="G67" s="32"/>
      <c r="H67" s="33">
        <f t="shared" si="7"/>
        <v>0</v>
      </c>
      <c r="I67" s="48"/>
      <c r="J67" s="36"/>
      <c r="K67" s="37">
        <v>188923</v>
      </c>
      <c r="L67" s="37"/>
      <c r="M67" s="38"/>
      <c r="N67" s="39">
        <f t="shared" si="9"/>
        <v>188923</v>
      </c>
      <c r="O67" s="43">
        <v>188923</v>
      </c>
      <c r="P67" s="41" t="str">
        <f t="shared" si="11"/>
        <v/>
      </c>
      <c r="Q67" s="122">
        <v>74.06</v>
      </c>
    </row>
    <row r="68" spans="1:17" ht="30" customHeight="1">
      <c r="A68" s="42">
        <f t="shared" si="4"/>
        <v>58</v>
      </c>
      <c r="B68" s="47">
        <v>41558</v>
      </c>
      <c r="C68" s="44" t="s">
        <v>77</v>
      </c>
      <c r="D68" s="49" t="s">
        <v>49</v>
      </c>
      <c r="E68" s="45" t="s">
        <v>60</v>
      </c>
      <c r="F68" s="70" t="s">
        <v>66</v>
      </c>
      <c r="G68" s="32"/>
      <c r="H68" s="33">
        <f t="shared" si="7"/>
        <v>0</v>
      </c>
      <c r="I68" s="48"/>
      <c r="J68" s="36"/>
      <c r="K68" s="37"/>
      <c r="L68" s="37"/>
      <c r="M68" s="38">
        <v>52500</v>
      </c>
      <c r="N68" s="39">
        <f t="shared" si="9"/>
        <v>52500</v>
      </c>
      <c r="O68" s="43">
        <v>52500</v>
      </c>
      <c r="P68" s="41" t="str">
        <f t="shared" si="11"/>
        <v/>
      </c>
      <c r="Q68" s="122">
        <v>20.58</v>
      </c>
    </row>
    <row r="69" spans="1:17" ht="30" customHeight="1">
      <c r="A69" s="42">
        <f t="shared" si="4"/>
        <v>59</v>
      </c>
      <c r="B69" s="47">
        <v>41559</v>
      </c>
      <c r="C69" s="44"/>
      <c r="D69" s="49" t="s">
        <v>55</v>
      </c>
      <c r="E69" s="45" t="s">
        <v>60</v>
      </c>
      <c r="F69" s="70" t="s">
        <v>66</v>
      </c>
      <c r="G69" s="32"/>
      <c r="H69" s="33">
        <f t="shared" si="7"/>
        <v>0</v>
      </c>
      <c r="I69" s="48"/>
      <c r="J69" s="36"/>
      <c r="K69" s="37"/>
      <c r="L69" s="37"/>
      <c r="M69" s="38">
        <v>70200</v>
      </c>
      <c r="N69" s="39">
        <f t="shared" si="9"/>
        <v>70200</v>
      </c>
      <c r="O69" s="43"/>
      <c r="P69" s="41" t="str">
        <f t="shared" si="11"/>
        <v/>
      </c>
      <c r="Q69" s="122">
        <v>28.63</v>
      </c>
    </row>
    <row r="70" spans="1:17" ht="23.25" customHeight="1"/>
    <row r="71" spans="1:17" ht="54" customHeight="1"/>
    <row r="72" spans="1:17">
      <c r="B72" s="78" t="s">
        <v>43</v>
      </c>
      <c r="C72" s="78"/>
      <c r="D72" s="78"/>
      <c r="E72" s="61"/>
      <c r="F72" s="61"/>
      <c r="G72" s="78" t="s">
        <v>45</v>
      </c>
      <c r="H72" s="78"/>
      <c r="I72" s="78"/>
      <c r="J72" s="61"/>
      <c r="K72" s="61"/>
      <c r="L72" s="78" t="s">
        <v>44</v>
      </c>
      <c r="M72" s="78"/>
      <c r="N72" s="78"/>
      <c r="O72" s="61"/>
      <c r="P72" s="94"/>
    </row>
    <row r="79" spans="1:17">
      <c r="M79" s="38"/>
    </row>
  </sheetData>
  <sortState ref="B11:O71">
    <sortCondition ref="B71"/>
  </sortState>
  <mergeCells count="27">
    <mergeCell ref="P8:P10"/>
    <mergeCell ref="Q8:Q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79 H53:M69 J11:M11 I16:I52 H11:H52 J38:M52 J24:L24 J22:M23 M18:M21 J12:J21 L12:L21 K18:K21 K12:K16 O22:O24 O28 O37 J25:M36 O19 J37:L37">
      <formula1>0</formula1>
      <formula2>0</formula2>
    </dataValidation>
    <dataValidation type="textLength" operator="greaterThan" allowBlank="1" showErrorMessage="1" sqref="D61:E69 D40:E59 E33:E39 E26:E31">
      <formula1>1</formula1>
      <formula2>0</formula2>
    </dataValidation>
    <dataValidation type="date" operator="greaterThanOrEqual" showErrorMessage="1" errorTitle="Data" error="Inserire una data superiore al 1/11/2000" sqref="B61:B69 B11:B18 B23:B59">
      <formula1>36831</formula1>
      <formula2>0</formula2>
    </dataValidation>
    <dataValidation type="textLength" operator="greaterThan" sqref="F61:F69 F40:F59">
      <formula1>1</formula1>
      <formula2>0</formula2>
    </dataValidation>
    <dataValidation type="textLength" operator="greaterThan" allowBlank="1" sqref="C61:C69 C40:C59">
      <formula1>1</formula1>
      <formula2>0</formula2>
    </dataValidation>
    <dataValidation type="whole" operator="greaterThanOrEqual" allowBlank="1" showErrorMessage="1" errorTitle="Valore" error="Inserire un numero maggiore o uguale a 0 (zero)!" sqref="N11:N69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#REF!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11" baseType="lpstr">
      <vt:lpstr>Nota Spese Italia</vt:lpstr>
      <vt:lpstr>Nota Spese Estero</vt:lpstr>
      <vt:lpstr>Nota Spese Estero (2)</vt:lpstr>
      <vt:lpstr>Chart2</vt:lpstr>
      <vt:lpstr>Chart1</vt:lpstr>
      <vt:lpstr>'Nota Spese Estero'!Area_stampa</vt:lpstr>
      <vt:lpstr>'Nota Spese Estero (2)'!Area_stampa</vt:lpstr>
      <vt:lpstr>'Nota Spese Italia'!Area_stampa</vt:lpstr>
      <vt:lpstr>'Nota Spese Estero'!Titoli_stampa</vt:lpstr>
      <vt:lpstr>'Nota Spese Estero (2)'!Titoli_stampa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2014-01-20T11:24:39Z</cp:lastPrinted>
  <dcterms:created xsi:type="dcterms:W3CDTF">2007-03-06T14:42:56Z</dcterms:created>
  <dcterms:modified xsi:type="dcterms:W3CDTF">2014-01-20T11:26:15Z</dcterms:modified>
</cp:coreProperties>
</file>