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360" yWindow="300" windowWidth="18735" windowHeight="11700" activeTab="2"/>
  </bookViews>
  <sheets>
    <sheet name="1Q" sheetId="1" r:id="rId1"/>
    <sheet name="2Q" sheetId="2" r:id="rId2"/>
    <sheet name="3Q" sheetId="5" r:id="rId3"/>
    <sheet name="4Q" sheetId="6" r:id="rId4"/>
    <sheet name="July 03 Summary" sheetId="7" r:id="rId5"/>
  </sheets>
  <calcPr calcId="125725"/>
</workbook>
</file>

<file path=xl/calcChain.xml><?xml version="1.0" encoding="utf-8"?>
<calcChain xmlns="http://schemas.openxmlformats.org/spreadsheetml/2006/main">
  <c r="B57" i="2"/>
  <c r="B56"/>
  <c r="B55"/>
  <c r="D38"/>
  <c r="C38"/>
  <c r="D9" i="1"/>
  <c r="D45"/>
  <c r="F25"/>
  <c r="D61"/>
  <c r="D21"/>
  <c r="D22"/>
  <c r="D8"/>
  <c r="B93" i="6"/>
  <c r="D90"/>
  <c r="C90"/>
  <c r="D77"/>
  <c r="C77"/>
  <c r="B30" i="5"/>
  <c r="B29"/>
  <c r="C17" i="7" l="1"/>
  <c r="C8"/>
  <c r="C19"/>
  <c r="D20"/>
  <c r="C18"/>
  <c r="A8"/>
  <c r="G5"/>
  <c r="E5"/>
  <c r="C5"/>
  <c r="A5"/>
  <c r="G2"/>
  <c r="G8"/>
  <c r="G11"/>
  <c r="E11"/>
  <c r="C11"/>
  <c r="G14" l="1"/>
  <c r="A2"/>
  <c r="A14" s="1"/>
  <c r="A11"/>
  <c r="D12" i="5"/>
  <c r="D64" i="6"/>
  <c r="C64"/>
  <c r="D51"/>
  <c r="C51"/>
  <c r="C38"/>
  <c r="D38"/>
  <c r="C25"/>
  <c r="D25"/>
  <c r="B94" s="1"/>
  <c r="D12"/>
  <c r="C12"/>
  <c r="C25" i="5"/>
  <c r="C51" i="2"/>
  <c r="D51"/>
  <c r="C12" i="5"/>
  <c r="C2" i="7"/>
  <c r="C14" s="1"/>
  <c r="E2"/>
  <c r="D51" i="1"/>
  <c r="D25" i="2"/>
  <c r="D38" i="1"/>
  <c r="D12" i="2"/>
  <c r="C25"/>
  <c r="C12"/>
  <c r="D64" i="1"/>
  <c r="D12"/>
  <c r="F12" s="1"/>
  <c r="C51"/>
  <c r="C64"/>
  <c r="C38"/>
  <c r="D25"/>
  <c r="C25"/>
  <c r="C12"/>
  <c r="B68" l="1"/>
  <c r="B67"/>
  <c r="B95" i="6"/>
  <c r="E8" i="7"/>
  <c r="E14" s="1"/>
  <c r="A17" s="1"/>
  <c r="D25" i="5"/>
  <c r="B31" l="1"/>
  <c r="B69" i="1"/>
</calcChain>
</file>

<file path=xl/sharedStrings.xml><?xml version="1.0" encoding="utf-8"?>
<sst xmlns="http://schemas.openxmlformats.org/spreadsheetml/2006/main" count="326" uniqueCount="126">
  <si>
    <t xml:space="preserve">Exposition Fee </t>
  </si>
  <si>
    <t xml:space="preserve">Exposition costs </t>
  </si>
  <si>
    <t xml:space="preserve">(Meeting room, Speech, Furniture etc.) </t>
  </si>
  <si>
    <t xml:space="preserve">Stand shipping/construction </t>
  </si>
  <si>
    <t xml:space="preserve">HT Team </t>
  </si>
  <si>
    <t>TOTAL COST</t>
  </si>
  <si>
    <t xml:space="preserve">TOTAL COST </t>
  </si>
  <si>
    <t>BUDGET</t>
  </si>
  <si>
    <t>ACTUALS</t>
  </si>
  <si>
    <t>Flights</t>
  </si>
  <si>
    <t>Hotel</t>
  </si>
  <si>
    <t>2 Sales + 1 Field</t>
  </si>
  <si>
    <t>3 Sales + 3 Tech</t>
  </si>
  <si>
    <t>1Q BUDGET</t>
  </si>
  <si>
    <t>1Q ACTUALS</t>
  </si>
  <si>
    <t>HOSDB - Security&amp;Policing</t>
  </si>
  <si>
    <t>Farnborough - UK</t>
  </si>
  <si>
    <t>Kuala Lumpur - Malaysia</t>
  </si>
  <si>
    <t xml:space="preserve">                                                                                          </t>
  </si>
  <si>
    <t>Prague - Czech Republic</t>
  </si>
  <si>
    <t>June 17 - 19</t>
  </si>
  <si>
    <t>2 Sales + 1 Tech</t>
  </si>
  <si>
    <t xml:space="preserve">ACTUALS </t>
  </si>
  <si>
    <t>Delta</t>
  </si>
  <si>
    <t>NATIA</t>
  </si>
  <si>
    <t>2 Sales</t>
  </si>
  <si>
    <t>2Q BUDGET</t>
  </si>
  <si>
    <t>2Q ACTUALS</t>
  </si>
  <si>
    <t>3Q BUDGET</t>
  </si>
  <si>
    <t>3Q ACTUALS</t>
  </si>
  <si>
    <t>MILIPOL</t>
  </si>
  <si>
    <t>3 Sales + 1 Field</t>
  </si>
  <si>
    <t>1 Sales</t>
  </si>
  <si>
    <t>Q1 - Exposition Fees</t>
  </si>
  <si>
    <t>Q2 - Exposition Fees</t>
  </si>
  <si>
    <t>Q3 - Exposition Fees</t>
  </si>
  <si>
    <t>Q4 - Exposition Fees</t>
  </si>
  <si>
    <t>2013 Exposition Fees</t>
  </si>
  <si>
    <t>Q1 - Exposition Costs</t>
  </si>
  <si>
    <t>Q2 - Exposition Costs</t>
  </si>
  <si>
    <t>Q3 - Exposition Costs</t>
  </si>
  <si>
    <t>Q4 - Exposition Costs</t>
  </si>
  <si>
    <t>2013 Exposition Costs</t>
  </si>
  <si>
    <t>Q1 - Flights&amp;Hotels</t>
  </si>
  <si>
    <t>Q2 - Flights&amp;Hotels</t>
  </si>
  <si>
    <t>Q3 - Flights&amp;Hotels</t>
  </si>
  <si>
    <t>Q4 - Flights&amp;Hotels</t>
  </si>
  <si>
    <t>2013 Flights&amp;Hotels</t>
  </si>
  <si>
    <t>Q1 - Stand Costs</t>
  </si>
  <si>
    <t>Q2 - Stand Costs</t>
  </si>
  <si>
    <t>Q3 - Stand Costs</t>
  </si>
  <si>
    <t>Q4 - Stand Costs</t>
  </si>
  <si>
    <t>2013 Stand Costs</t>
  </si>
  <si>
    <t>July 03 TOTAL EXPENSES</t>
  </si>
  <si>
    <t>COMMITTED EXPENSES</t>
  </si>
  <si>
    <t>(€ Value - July 3rd)</t>
  </si>
  <si>
    <t>DEFEXPO INDIA - Land, Naval and Internal Homeland Security System Exhibition</t>
  </si>
  <si>
    <t>February 06 - 09</t>
  </si>
  <si>
    <t>New Delhi - India</t>
  </si>
  <si>
    <t>USD 10.516,89</t>
  </si>
  <si>
    <t>AFRICA SECURITY AND COUNTER TERRORISM SUMMIT</t>
  </si>
  <si>
    <t>February 27-28</t>
  </si>
  <si>
    <t xml:space="preserve">London - UK </t>
  </si>
  <si>
    <t>GBP 4.950,000</t>
  </si>
  <si>
    <t>ARMY SPONSORED</t>
  </si>
  <si>
    <t>February 27</t>
  </si>
  <si>
    <t>Ft. Belvoir - USA</t>
  </si>
  <si>
    <t>NS Velasco</t>
  </si>
  <si>
    <t>March 11 - 13</t>
  </si>
  <si>
    <t>ISS DUBAI</t>
  </si>
  <si>
    <t>March 03 - 05</t>
  </si>
  <si>
    <t>Dubai - UAE</t>
  </si>
  <si>
    <t>USD 14.200,00</t>
  </si>
  <si>
    <t>GBP 5.316,00</t>
  </si>
  <si>
    <t xml:space="preserve">LAAD SECURITY </t>
  </si>
  <si>
    <t xml:space="preserve">April 08 - 10                                         </t>
  </si>
  <si>
    <t>USD 14.180,00</t>
  </si>
  <si>
    <t>DSA - Defense Services Asia</t>
  </si>
  <si>
    <t>April 14 -17</t>
  </si>
  <si>
    <t>Rio de Janeiro - Brasil</t>
  </si>
  <si>
    <t>IDEC XXXI</t>
  </si>
  <si>
    <t>Rome - Italy</t>
  </si>
  <si>
    <t>2 Sales  + 1 Field + 1 Mgmt</t>
  </si>
  <si>
    <t xml:space="preserve">ISS Johannesburg </t>
  </si>
  <si>
    <t>July 17 - 20</t>
  </si>
  <si>
    <t>Johannesburg - South Africa</t>
  </si>
  <si>
    <t>August 05 - 07</t>
  </si>
  <si>
    <t>San Diego - USA</t>
  </si>
  <si>
    <t>ISS WASHINGTON</t>
  </si>
  <si>
    <t>October 06 - 08</t>
  </si>
  <si>
    <t>Washington - USA</t>
  </si>
  <si>
    <t>2 Sales + 3 Tech + 2 Mgmt</t>
  </si>
  <si>
    <t xml:space="preserve">SEECAT </t>
  </si>
  <si>
    <t>October 15 - 17</t>
  </si>
  <si>
    <t>Tokyo - Japan</t>
  </si>
  <si>
    <t>FUTURE FORCES</t>
  </si>
  <si>
    <t>IACP</t>
  </si>
  <si>
    <t>October 26 - 28</t>
  </si>
  <si>
    <t>Orlando - USA</t>
  </si>
  <si>
    <t>INDODEFENCE</t>
  </si>
  <si>
    <t>November 05 08</t>
  </si>
  <si>
    <t>Jakarta - Indonesia</t>
  </si>
  <si>
    <t>2 Sales + 2 Field</t>
  </si>
  <si>
    <t>November 10 - 12</t>
  </si>
  <si>
    <t>Doha - Qatar</t>
  </si>
  <si>
    <t>ISS KUALA LUMPUR</t>
  </si>
  <si>
    <t>December 02 - 04</t>
  </si>
  <si>
    <t>3 Sales + 1 Field + 2 Tech + 2 Mgmt</t>
  </si>
  <si>
    <t>USD 11.114,20</t>
  </si>
  <si>
    <t>Spedizione Nomadic</t>
  </si>
  <si>
    <t>3 roll-up come bagaglio extra</t>
  </si>
  <si>
    <t>4 Sales + 3 Tech + 1 Field</t>
  </si>
  <si>
    <t>USD 6.500,00</t>
  </si>
  <si>
    <t>GBP 207,00</t>
  </si>
  <si>
    <t>USD 1.998 (Internet, LCD 42'' con stand, sedie, brochure rack, presa)</t>
  </si>
  <si>
    <t>GBP 989,00 Verificare su EC ISP</t>
  </si>
  <si>
    <t>USD 96,34 (tovaglia con logo)</t>
  </si>
  <si>
    <t>Rientro anticipato di 1 gg.</t>
  </si>
  <si>
    <t>Flyers</t>
  </si>
  <si>
    <t>National Security Australia Conference</t>
  </si>
  <si>
    <t>May 26 -27</t>
  </si>
  <si>
    <t>Sydney - Australia</t>
  </si>
  <si>
    <t>1 Sales + 1 Field</t>
  </si>
  <si>
    <t>AUD 6.820,00</t>
  </si>
  <si>
    <t>TV 32''</t>
  </si>
  <si>
    <t>Basic Booth YEN 475,200</t>
  </si>
</sst>
</file>

<file path=xl/styles.xml><?xml version="1.0" encoding="utf-8"?>
<styleSheet xmlns="http://schemas.openxmlformats.org/spreadsheetml/2006/main">
  <numFmts count="6">
    <numFmt numFmtId="6" formatCode="&quot;€&quot;\ #,##0;[Red]\-&quot;€&quot;\ #,##0"/>
    <numFmt numFmtId="8" formatCode="&quot;€&quot;\ #,##0.00;[Red]\-&quot;€&quot;\ #,##0.00"/>
    <numFmt numFmtId="164" formatCode="[$$-C09]#,##0"/>
    <numFmt numFmtId="165" formatCode="[$R$-416]\ #,##0.00"/>
    <numFmt numFmtId="166" formatCode="[$$-C09]#,##0.00"/>
    <numFmt numFmtId="167" formatCode="&quot;€&quot;\ #,##0.00"/>
  </numFmts>
  <fonts count="1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b/>
      <sz val="11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sz val="11"/>
      <color theme="6" tint="-0.249977111117893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E9EDF4"/>
        <bgColor indexed="64"/>
      </patternFill>
    </fill>
    <fill>
      <patternFill patternType="solid">
        <fgColor rgb="FFD0D8E8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/>
      <diagonal/>
    </border>
    <border>
      <left style="medium">
        <color rgb="FFFFFFFF"/>
      </left>
      <right style="medium">
        <color rgb="FFFFFFFF"/>
      </right>
      <top/>
      <bottom style="medium">
        <color rgb="FFFFFFFF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2" fillId="0" borderId="0" xfId="0" applyFont="1"/>
    <xf numFmtId="0" fontId="0" fillId="0" borderId="0" xfId="0" applyFont="1"/>
    <xf numFmtId="0" fontId="3" fillId="0" borderId="0" xfId="0" applyFont="1"/>
    <xf numFmtId="0" fontId="4" fillId="3" borderId="1" xfId="0" applyFont="1" applyFill="1" applyBorder="1" applyAlignment="1">
      <alignment horizontal="left" vertical="center" wrapText="1" indent="1" readingOrder="1"/>
    </xf>
    <xf numFmtId="8" fontId="4" fillId="3" borderId="1" xfId="0" applyNumberFormat="1" applyFont="1" applyFill="1" applyBorder="1" applyAlignment="1">
      <alignment horizontal="left" vertical="center" wrapText="1" indent="1" readingOrder="1"/>
    </xf>
    <xf numFmtId="0" fontId="4" fillId="2" borderId="2" xfId="0" applyFont="1" applyFill="1" applyBorder="1" applyAlignment="1">
      <alignment horizontal="left" vertical="center" wrapText="1" indent="1" readingOrder="1"/>
    </xf>
    <xf numFmtId="0" fontId="4" fillId="2" borderId="3" xfId="0" applyFont="1" applyFill="1" applyBorder="1" applyAlignment="1">
      <alignment horizontal="left" vertical="center" wrapText="1" indent="1" readingOrder="1"/>
    </xf>
    <xf numFmtId="0" fontId="4" fillId="3" borderId="2" xfId="0" applyFont="1" applyFill="1" applyBorder="1" applyAlignment="1">
      <alignment horizontal="left" vertical="center" wrapText="1" indent="1" readingOrder="1"/>
    </xf>
    <xf numFmtId="0" fontId="1" fillId="0" borderId="0" xfId="0" applyFont="1" applyAlignment="1">
      <alignment horizontal="center"/>
    </xf>
    <xf numFmtId="8" fontId="4" fillId="3" borderId="2" xfId="0" applyNumberFormat="1" applyFont="1" applyFill="1" applyBorder="1" applyAlignment="1">
      <alignment horizontal="left" vertical="center" wrapText="1" indent="1" readingOrder="1"/>
    </xf>
    <xf numFmtId="0" fontId="5" fillId="4" borderId="1" xfId="0" applyFont="1" applyFill="1" applyBorder="1" applyAlignment="1">
      <alignment horizontal="left" vertical="center" wrapText="1" indent="1" readingOrder="1"/>
    </xf>
    <xf numFmtId="8" fontId="5" fillId="4" borderId="1" xfId="0" applyNumberFormat="1" applyFont="1" applyFill="1" applyBorder="1" applyAlignment="1">
      <alignment horizontal="left" vertical="center" wrapText="1" indent="1" readingOrder="1"/>
    </xf>
    <xf numFmtId="0" fontId="6" fillId="0" borderId="0" xfId="0" applyFont="1"/>
    <xf numFmtId="8" fontId="4" fillId="2" borderId="2" xfId="0" applyNumberFormat="1" applyFont="1" applyFill="1" applyBorder="1" applyAlignment="1">
      <alignment horizontal="left" vertical="center" wrapText="1" indent="1" readingOrder="1"/>
    </xf>
    <xf numFmtId="0" fontId="5" fillId="5" borderId="1" xfId="0" applyFont="1" applyFill="1" applyBorder="1" applyAlignment="1">
      <alignment horizontal="left" vertical="center" wrapText="1" indent="1" readingOrder="1"/>
    </xf>
    <xf numFmtId="8" fontId="5" fillId="5" borderId="1" xfId="0" applyNumberFormat="1" applyFont="1" applyFill="1" applyBorder="1" applyAlignment="1">
      <alignment horizontal="left" vertical="center" wrapText="1" indent="1" readingOrder="1"/>
    </xf>
    <xf numFmtId="0" fontId="7" fillId="0" borderId="0" xfId="0" applyFont="1"/>
    <xf numFmtId="8" fontId="4" fillId="2" borderId="2" xfId="0" applyNumberFormat="1" applyFont="1" applyFill="1" applyBorder="1" applyAlignment="1">
      <alignment horizontal="left" vertical="center" wrapText="1" indent="1" readingOrder="1"/>
    </xf>
    <xf numFmtId="0" fontId="8" fillId="0" borderId="0" xfId="0" applyFont="1"/>
    <xf numFmtId="8" fontId="4" fillId="2" borderId="2" xfId="0" applyNumberFormat="1" applyFont="1" applyFill="1" applyBorder="1" applyAlignment="1">
      <alignment horizontal="left" vertical="center" wrapText="1" indent="1" readingOrder="1"/>
    </xf>
    <xf numFmtId="0" fontId="6" fillId="0" borderId="0" xfId="0" applyFont="1" applyAlignment="1">
      <alignment horizontal="right"/>
    </xf>
    <xf numFmtId="8" fontId="1" fillId="0" borderId="0" xfId="0" applyNumberFormat="1" applyFont="1" applyAlignment="1">
      <alignment horizontal="center"/>
    </xf>
    <xf numFmtId="8" fontId="0" fillId="0" borderId="0" xfId="0" applyNumberFormat="1"/>
    <xf numFmtId="8" fontId="0" fillId="0" borderId="0" xfId="0" applyNumberFormat="1" applyAlignment="1">
      <alignment horizontal="center"/>
    </xf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NumberFormat="1"/>
    <xf numFmtId="0" fontId="9" fillId="0" borderId="0" xfId="0" applyFont="1" applyAlignment="1">
      <alignment horizontal="center"/>
    </xf>
    <xf numFmtId="6" fontId="0" fillId="0" borderId="0" xfId="0" applyNumberFormat="1" applyAlignment="1">
      <alignment horizontal="left"/>
    </xf>
    <xf numFmtId="164" fontId="7" fillId="0" borderId="0" xfId="0" applyNumberFormat="1" applyFont="1"/>
    <xf numFmtId="166" fontId="1" fillId="0" borderId="0" xfId="0" applyNumberFormat="1" applyFont="1" applyAlignment="1">
      <alignment horizontal="center"/>
    </xf>
    <xf numFmtId="165" fontId="1" fillId="0" borderId="0" xfId="0" applyNumberFormat="1" applyFont="1" applyAlignment="1">
      <alignment horizontal="center"/>
    </xf>
    <xf numFmtId="8" fontId="1" fillId="0" borderId="0" xfId="0" applyNumberFormat="1" applyFont="1"/>
    <xf numFmtId="167" fontId="1" fillId="0" borderId="0" xfId="0" applyNumberFormat="1" applyFont="1" applyAlignment="1">
      <alignment horizontal="center"/>
    </xf>
    <xf numFmtId="8" fontId="4" fillId="2" borderId="2" xfId="0" applyNumberFormat="1" applyFont="1" applyFill="1" applyBorder="1" applyAlignment="1">
      <alignment horizontal="left" vertical="center" wrapText="1" indent="1" readingOrder="1"/>
    </xf>
    <xf numFmtId="8" fontId="4" fillId="2" borderId="2" xfId="0" applyNumberFormat="1" applyFont="1" applyFill="1" applyBorder="1" applyAlignment="1">
      <alignment horizontal="left" vertical="center" wrapText="1" indent="1" readingOrder="1"/>
    </xf>
    <xf numFmtId="8" fontId="4" fillId="2" borderId="2" xfId="0" applyNumberFormat="1" applyFont="1" applyFill="1" applyBorder="1" applyAlignment="1">
      <alignment horizontal="left" vertical="center" wrapText="1" indent="1" readingOrder="1"/>
    </xf>
    <xf numFmtId="8" fontId="10" fillId="0" borderId="0" xfId="0" applyNumberFormat="1" applyFont="1"/>
    <xf numFmtId="8" fontId="4" fillId="2" borderId="2" xfId="0" applyNumberFormat="1" applyFont="1" applyFill="1" applyBorder="1" applyAlignment="1">
      <alignment horizontal="left" vertical="center" wrapText="1" indent="1" readingOrder="1"/>
    </xf>
    <xf numFmtId="8" fontId="4" fillId="2" borderId="2" xfId="0" applyNumberFormat="1" applyFont="1" applyFill="1" applyBorder="1" applyAlignment="1">
      <alignment horizontal="left" vertical="center" wrapText="1" indent="1" readingOrder="1"/>
    </xf>
    <xf numFmtId="8" fontId="4" fillId="2" borderId="3" xfId="0" applyNumberFormat="1" applyFont="1" applyFill="1" applyBorder="1" applyAlignment="1">
      <alignment horizontal="left" vertical="center" wrapText="1" indent="1" readingOrder="1"/>
    </xf>
  </cellXfs>
  <cellStyles count="1">
    <cellStyle name="Normale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69"/>
  <sheetViews>
    <sheetView topLeftCell="A52" workbookViewId="0">
      <selection activeCell="B69" sqref="B69"/>
    </sheetView>
  </sheetViews>
  <sheetFormatPr defaultRowHeight="15"/>
  <cols>
    <col min="1" max="1" width="41.5703125" customWidth="1"/>
    <col min="2" max="2" width="13.85546875" customWidth="1"/>
    <col min="3" max="3" width="50.28515625" customWidth="1"/>
    <col min="4" max="4" width="32.85546875" customWidth="1"/>
    <col min="5" max="6" width="9.5703125" bestFit="1" customWidth="1"/>
  </cols>
  <sheetData>
    <row r="1" spans="1:6">
      <c r="A1" s="13" t="s">
        <v>56</v>
      </c>
      <c r="B1" s="2"/>
      <c r="C1" s="2"/>
    </row>
    <row r="2" spans="1:6">
      <c r="A2" s="3" t="s">
        <v>57</v>
      </c>
      <c r="B2" s="2"/>
      <c r="C2" s="2"/>
    </row>
    <row r="3" spans="1:6">
      <c r="A3" t="s">
        <v>58</v>
      </c>
      <c r="C3" s="2"/>
    </row>
    <row r="4" spans="1:6" ht="15.75" thickBot="1">
      <c r="A4" s="2"/>
      <c r="C4" s="9" t="s">
        <v>7</v>
      </c>
      <c r="D4" s="9" t="s">
        <v>8</v>
      </c>
    </row>
    <row r="5" spans="1:6" ht="15.75" thickBot="1">
      <c r="A5" s="4" t="s">
        <v>0</v>
      </c>
      <c r="C5" s="5">
        <v>9000</v>
      </c>
      <c r="D5" s="5">
        <v>7730.73</v>
      </c>
      <c r="E5" s="17" t="s">
        <v>59</v>
      </c>
    </row>
    <row r="6" spans="1:6">
      <c r="A6" s="6" t="s">
        <v>1</v>
      </c>
      <c r="C6" s="41">
        <v>1000</v>
      </c>
      <c r="D6" s="41">
        <v>1468</v>
      </c>
      <c r="E6" s="17" t="s">
        <v>114</v>
      </c>
    </row>
    <row r="7" spans="1:6" ht="15.75" thickBot="1">
      <c r="A7" s="7" t="s">
        <v>2</v>
      </c>
      <c r="C7" s="42"/>
      <c r="D7" s="42"/>
    </row>
    <row r="8" spans="1:6" ht="15.75" thickBot="1">
      <c r="A8" s="8" t="s">
        <v>10</v>
      </c>
      <c r="C8" s="10">
        <v>2500</v>
      </c>
      <c r="D8" s="10">
        <f>3029.82</f>
        <v>3029.82</v>
      </c>
    </row>
    <row r="9" spans="1:6" ht="15.75" thickBot="1">
      <c r="A9" s="6" t="s">
        <v>9</v>
      </c>
      <c r="C9" s="36">
        <v>4000</v>
      </c>
      <c r="D9" s="14">
        <f>973.28+1085.2+549.69+449.06</f>
        <v>3057.23</v>
      </c>
      <c r="E9" s="17" t="s">
        <v>117</v>
      </c>
    </row>
    <row r="10" spans="1:6" ht="15.75" thickBot="1">
      <c r="A10" s="8" t="s">
        <v>3</v>
      </c>
      <c r="C10" s="10">
        <v>2500</v>
      </c>
      <c r="D10" s="10">
        <v>1153.8599999999999</v>
      </c>
      <c r="E10" s="17" t="s">
        <v>109</v>
      </c>
    </row>
    <row r="11" spans="1:6" ht="15.75" thickBot="1">
      <c r="A11" s="6" t="s">
        <v>4</v>
      </c>
      <c r="C11" s="36" t="s">
        <v>31</v>
      </c>
      <c r="D11" s="37" t="s">
        <v>11</v>
      </c>
    </row>
    <row r="12" spans="1:6" ht="15.75" thickBot="1">
      <c r="A12" s="11" t="s">
        <v>5</v>
      </c>
      <c r="C12" s="12">
        <f>SUM(C5:C10)</f>
        <v>19000</v>
      </c>
      <c r="D12" s="12">
        <f>SUM(D5:D10)</f>
        <v>16439.64</v>
      </c>
      <c r="E12" s="39" t="s">
        <v>23</v>
      </c>
      <c r="F12" s="39">
        <f>C12-D12</f>
        <v>2560.3600000000006</v>
      </c>
    </row>
    <row r="14" spans="1:6">
      <c r="A14" s="13" t="s">
        <v>60</v>
      </c>
      <c r="C14" s="1"/>
    </row>
    <row r="15" spans="1:6">
      <c r="A15" t="s">
        <v>61</v>
      </c>
      <c r="C15" s="2"/>
    </row>
    <row r="16" spans="1:6">
      <c r="A16" t="s">
        <v>62</v>
      </c>
    </row>
    <row r="17" spans="1:7" ht="15.75" thickBot="1">
      <c r="C17" s="9" t="s">
        <v>7</v>
      </c>
      <c r="D17" s="9" t="s">
        <v>22</v>
      </c>
      <c r="E17" s="17"/>
      <c r="F17" s="17"/>
      <c r="G17" s="17"/>
    </row>
    <row r="18" spans="1:7" ht="15.75" thickBot="1">
      <c r="A18" s="4" t="s">
        <v>0</v>
      </c>
      <c r="C18" s="5">
        <v>6000</v>
      </c>
      <c r="D18" s="5">
        <v>5974.65</v>
      </c>
      <c r="E18" s="17" t="s">
        <v>63</v>
      </c>
    </row>
    <row r="19" spans="1:7" ht="15.75" customHeight="1">
      <c r="A19" s="6" t="s">
        <v>1</v>
      </c>
      <c r="C19" s="41">
        <v>500</v>
      </c>
      <c r="D19" s="41">
        <v>250.79</v>
      </c>
      <c r="E19" s="17" t="s">
        <v>113</v>
      </c>
    </row>
    <row r="20" spans="1:7" ht="15.75" customHeight="1" thickBot="1">
      <c r="A20" s="7" t="s">
        <v>2</v>
      </c>
      <c r="C20" s="42"/>
      <c r="D20" s="42"/>
    </row>
    <row r="21" spans="1:7" ht="15.75" customHeight="1" thickBot="1">
      <c r="A21" s="8" t="s">
        <v>10</v>
      </c>
      <c r="C21" s="10">
        <v>500</v>
      </c>
      <c r="D21" s="10">
        <f>854.96</f>
        <v>854.96</v>
      </c>
    </row>
    <row r="22" spans="1:7" ht="15.75" customHeight="1" thickBot="1">
      <c r="A22" s="6" t="s">
        <v>9</v>
      </c>
      <c r="C22" s="36">
        <v>800</v>
      </c>
      <c r="D22" s="14">
        <f>301.92</f>
        <v>301.92</v>
      </c>
    </row>
    <row r="23" spans="1:7" ht="15.75" thickBot="1">
      <c r="A23" s="8" t="s">
        <v>3</v>
      </c>
      <c r="C23" s="10">
        <v>700</v>
      </c>
      <c r="D23" s="10">
        <v>0</v>
      </c>
      <c r="E23" s="17" t="s">
        <v>110</v>
      </c>
    </row>
    <row r="24" spans="1:7" ht="15.75" thickBot="1">
      <c r="A24" s="6" t="s">
        <v>4</v>
      </c>
      <c r="C24" s="36" t="s">
        <v>31</v>
      </c>
      <c r="D24" s="36" t="s">
        <v>25</v>
      </c>
    </row>
    <row r="25" spans="1:7" ht="15.75" thickBot="1">
      <c r="A25" s="11" t="s">
        <v>5</v>
      </c>
      <c r="C25" s="12">
        <f>SUM(C18:C23)</f>
        <v>8500</v>
      </c>
      <c r="D25" s="12">
        <f>SUM(D18:D23)</f>
        <v>7382.32</v>
      </c>
      <c r="E25" s="39" t="s">
        <v>23</v>
      </c>
      <c r="F25" s="39">
        <f>C25-D25</f>
        <v>1117.6800000000003</v>
      </c>
    </row>
    <row r="27" spans="1:7">
      <c r="A27" s="13" t="s">
        <v>64</v>
      </c>
      <c r="C27" s="13"/>
      <c r="D27" s="13"/>
    </row>
    <row r="28" spans="1:7">
      <c r="A28" t="s">
        <v>65</v>
      </c>
    </row>
    <row r="29" spans="1:7">
      <c r="A29" t="s">
        <v>66</v>
      </c>
    </row>
    <row r="30" spans="1:7" ht="15.75" thickBot="1">
      <c r="C30" s="9" t="s">
        <v>7</v>
      </c>
      <c r="D30" s="9" t="s">
        <v>8</v>
      </c>
      <c r="E30" s="17"/>
    </row>
    <row r="31" spans="1:7" ht="15.75" thickBot="1">
      <c r="A31" s="4" t="s">
        <v>0</v>
      </c>
      <c r="C31" s="5">
        <v>463</v>
      </c>
      <c r="D31" s="5">
        <v>463</v>
      </c>
      <c r="E31" s="17" t="s">
        <v>67</v>
      </c>
    </row>
    <row r="32" spans="1:7" ht="15" customHeight="1">
      <c r="A32" s="6" t="s">
        <v>1</v>
      </c>
      <c r="C32" s="41"/>
      <c r="D32" s="41"/>
      <c r="E32" s="17" t="s">
        <v>116</v>
      </c>
    </row>
    <row r="33" spans="1:5" ht="15.75" customHeight="1" thickBot="1">
      <c r="A33" s="7" t="s">
        <v>2</v>
      </c>
      <c r="C33" s="42"/>
      <c r="D33" s="42"/>
    </row>
    <row r="34" spans="1:5" ht="15.75" customHeight="1" thickBot="1">
      <c r="A34" s="8" t="s">
        <v>10</v>
      </c>
      <c r="C34" s="10"/>
      <c r="D34" s="10"/>
    </row>
    <row r="35" spans="1:5" ht="15.75" customHeight="1" thickBot="1">
      <c r="A35" s="6" t="s">
        <v>9</v>
      </c>
      <c r="C35" s="36"/>
      <c r="D35" s="18"/>
    </row>
    <row r="36" spans="1:5" ht="15.75" thickBot="1">
      <c r="A36" s="8" t="s">
        <v>3</v>
      </c>
      <c r="C36" s="10"/>
      <c r="D36" s="10"/>
    </row>
    <row r="37" spans="1:5" ht="15.75" thickBot="1">
      <c r="A37" s="6" t="s">
        <v>4</v>
      </c>
      <c r="C37" s="36" t="s">
        <v>32</v>
      </c>
      <c r="D37" s="36" t="s">
        <v>32</v>
      </c>
    </row>
    <row r="38" spans="1:5" ht="15.75" thickBot="1">
      <c r="A38" s="11" t="s">
        <v>6</v>
      </c>
      <c r="C38" s="12">
        <f>SUM(C31:C36)</f>
        <v>463</v>
      </c>
      <c r="D38" s="12">
        <f>SUM(D31:D36)</f>
        <v>463</v>
      </c>
    </row>
    <row r="40" spans="1:5">
      <c r="A40" s="13" t="s">
        <v>69</v>
      </c>
    </row>
    <row r="41" spans="1:5">
      <c r="A41" t="s">
        <v>70</v>
      </c>
    </row>
    <row r="42" spans="1:5">
      <c r="A42" t="s">
        <v>71</v>
      </c>
    </row>
    <row r="43" spans="1:5" ht="15.75" thickBot="1">
      <c r="C43" s="9" t="s">
        <v>7</v>
      </c>
      <c r="D43" s="9" t="s">
        <v>8</v>
      </c>
    </row>
    <row r="44" spans="1:5" ht="15.75" thickBot="1">
      <c r="A44" s="4" t="s">
        <v>0</v>
      </c>
      <c r="C44" s="5">
        <v>10700</v>
      </c>
      <c r="D44" s="5">
        <v>10438.1</v>
      </c>
      <c r="E44" s="17" t="s">
        <v>72</v>
      </c>
    </row>
    <row r="45" spans="1:5">
      <c r="A45" s="6" t="s">
        <v>1</v>
      </c>
      <c r="C45" s="41">
        <v>1000</v>
      </c>
      <c r="D45" s="41">
        <f>97.6</f>
        <v>97.6</v>
      </c>
      <c r="E45" s="17" t="s">
        <v>118</v>
      </c>
    </row>
    <row r="46" spans="1:5" ht="15.75" thickBot="1">
      <c r="A46" s="7" t="s">
        <v>2</v>
      </c>
      <c r="C46" s="42"/>
      <c r="D46" s="42"/>
    </row>
    <row r="47" spans="1:5" ht="15.75" thickBot="1">
      <c r="A47" s="8" t="s">
        <v>10</v>
      </c>
      <c r="C47" s="10">
        <v>4000</v>
      </c>
      <c r="D47" s="10">
        <v>5023.62</v>
      </c>
      <c r="E47" s="17"/>
    </row>
    <row r="48" spans="1:5" ht="15.75" thickBot="1">
      <c r="A48" s="6" t="s">
        <v>9</v>
      </c>
      <c r="C48" s="36">
        <v>4500</v>
      </c>
      <c r="D48" s="36">
        <v>5068.93</v>
      </c>
    </row>
    <row r="49" spans="1:5" ht="15.75" thickBot="1">
      <c r="A49" s="8" t="s">
        <v>3</v>
      </c>
      <c r="C49" s="10">
        <v>5000</v>
      </c>
      <c r="D49" s="10">
        <v>4765.54</v>
      </c>
      <c r="E49" s="17" t="s">
        <v>112</v>
      </c>
    </row>
    <row r="50" spans="1:5" ht="15.75" thickBot="1">
      <c r="A50" s="6" t="s">
        <v>4</v>
      </c>
      <c r="C50" s="36" t="s">
        <v>12</v>
      </c>
      <c r="D50" s="38" t="s">
        <v>111</v>
      </c>
    </row>
    <row r="51" spans="1:5" ht="15.75" thickBot="1">
      <c r="A51" s="11" t="s">
        <v>6</v>
      </c>
      <c r="C51" s="12">
        <f>SUM(C44:C49)</f>
        <v>25200</v>
      </c>
      <c r="D51" s="12">
        <f>SUM(D44:D49)</f>
        <v>25393.79</v>
      </c>
    </row>
    <row r="53" spans="1:5">
      <c r="A53" s="13" t="s">
        <v>15</v>
      </c>
      <c r="C53" s="13"/>
      <c r="D53" s="13"/>
    </row>
    <row r="54" spans="1:5">
      <c r="A54" t="s">
        <v>68</v>
      </c>
    </row>
    <row r="55" spans="1:5">
      <c r="A55" t="s">
        <v>16</v>
      </c>
    </row>
    <row r="56" spans="1:5" ht="15.75" thickBot="1">
      <c r="C56" s="9" t="s">
        <v>7</v>
      </c>
      <c r="D56" s="9" t="s">
        <v>8</v>
      </c>
    </row>
    <row r="57" spans="1:5" ht="25.5" customHeight="1" thickBot="1">
      <c r="A57" s="4" t="s">
        <v>0</v>
      </c>
      <c r="C57" s="5">
        <v>6400</v>
      </c>
      <c r="D57" s="5">
        <v>6416.42</v>
      </c>
      <c r="E57" s="17" t="s">
        <v>73</v>
      </c>
    </row>
    <row r="58" spans="1:5" ht="15" customHeight="1">
      <c r="A58" s="6" t="s">
        <v>1</v>
      </c>
      <c r="C58" s="41">
        <v>1200</v>
      </c>
      <c r="D58" s="41">
        <v>1205</v>
      </c>
      <c r="E58" s="17" t="s">
        <v>115</v>
      </c>
    </row>
    <row r="59" spans="1:5" ht="15.75" customHeight="1" thickBot="1">
      <c r="A59" s="7" t="s">
        <v>2</v>
      </c>
      <c r="C59" s="42"/>
      <c r="D59" s="42"/>
    </row>
    <row r="60" spans="1:5" ht="15.75" customHeight="1" thickBot="1">
      <c r="A60" s="8" t="s">
        <v>10</v>
      </c>
      <c r="C60" s="10">
        <v>2800</v>
      </c>
      <c r="D60" s="10">
        <v>2182.6999999999998</v>
      </c>
    </row>
    <row r="61" spans="1:5" ht="15.75" customHeight="1" thickBot="1">
      <c r="A61" s="6" t="s">
        <v>9</v>
      </c>
      <c r="C61" s="36">
        <v>700</v>
      </c>
      <c r="D61" s="20">
        <f>516.09</f>
        <v>516.09</v>
      </c>
      <c r="E61" s="17"/>
    </row>
    <row r="62" spans="1:5" ht="15.75" thickBot="1">
      <c r="A62" s="8" t="s">
        <v>3</v>
      </c>
      <c r="C62" s="10">
        <v>1100</v>
      </c>
      <c r="D62" s="10"/>
      <c r="E62" s="17" t="s">
        <v>109</v>
      </c>
    </row>
    <row r="63" spans="1:5" ht="15.75" thickBot="1">
      <c r="A63" s="6" t="s">
        <v>4</v>
      </c>
      <c r="C63" s="36" t="s">
        <v>25</v>
      </c>
      <c r="D63" s="36" t="s">
        <v>11</v>
      </c>
    </row>
    <row r="64" spans="1:5" ht="15.75" thickBot="1">
      <c r="A64" s="11" t="s">
        <v>6</v>
      </c>
      <c r="C64" s="12">
        <f>SUM(C57:C62)</f>
        <v>12200</v>
      </c>
      <c r="D64" s="12">
        <f>SUM(D57:D62)</f>
        <v>10320.209999999999</v>
      </c>
    </row>
    <row r="66" spans="1:2" ht="15.75" thickBot="1"/>
    <row r="67" spans="1:2" ht="15.75" thickBot="1">
      <c r="A67" s="15" t="s">
        <v>13</v>
      </c>
      <c r="B67" s="16">
        <f>SUM(C12+C25+C38+C64+C51)</f>
        <v>65363</v>
      </c>
    </row>
    <row r="68" spans="1:2" ht="15.75" thickBot="1">
      <c r="A68" s="15" t="s">
        <v>14</v>
      </c>
      <c r="B68" s="16">
        <f>SUM(D12+D25+D38+D64+D51)</f>
        <v>59998.96</v>
      </c>
    </row>
    <row r="69" spans="1:2">
      <c r="A69" s="21" t="s">
        <v>23</v>
      </c>
      <c r="B69" s="22">
        <f>B67-B68</f>
        <v>5364.0400000000009</v>
      </c>
    </row>
  </sheetData>
  <mergeCells count="10">
    <mergeCell ref="C58:C59"/>
    <mergeCell ref="D58:D59"/>
    <mergeCell ref="C45:C46"/>
    <mergeCell ref="D45:D46"/>
    <mergeCell ref="C6:C7"/>
    <mergeCell ref="D6:D7"/>
    <mergeCell ref="C19:C20"/>
    <mergeCell ref="D19:D20"/>
    <mergeCell ref="D32:D33"/>
    <mergeCell ref="C32:C3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F57"/>
  <sheetViews>
    <sheetView topLeftCell="A19" workbookViewId="0">
      <selection activeCell="E32" sqref="E32"/>
    </sheetView>
  </sheetViews>
  <sheetFormatPr defaultRowHeight="15"/>
  <cols>
    <col min="1" max="1" width="37.7109375" customWidth="1"/>
    <col min="2" max="2" width="13.85546875" customWidth="1"/>
    <col min="3" max="3" width="50.28515625" customWidth="1"/>
    <col min="4" max="4" width="32.85546875" customWidth="1"/>
  </cols>
  <sheetData>
    <row r="1" spans="1:6">
      <c r="A1" s="13" t="s">
        <v>74</v>
      </c>
      <c r="B1" s="2"/>
      <c r="C1" s="2"/>
    </row>
    <row r="2" spans="1:6">
      <c r="A2" s="3" t="s">
        <v>75</v>
      </c>
      <c r="B2" s="2"/>
      <c r="C2" s="2"/>
    </row>
    <row r="3" spans="1:6">
      <c r="A3" t="s">
        <v>79</v>
      </c>
      <c r="C3" s="2"/>
    </row>
    <row r="4" spans="1:6" ht="15.75" thickBot="1">
      <c r="A4" s="2"/>
      <c r="C4" s="9" t="s">
        <v>7</v>
      </c>
      <c r="D4" s="9" t="s">
        <v>8</v>
      </c>
    </row>
    <row r="5" spans="1:6" ht="15.75" thickBot="1">
      <c r="A5" s="4" t="s">
        <v>0</v>
      </c>
      <c r="B5" t="s">
        <v>18</v>
      </c>
      <c r="C5" s="5">
        <v>8900</v>
      </c>
      <c r="D5" s="5">
        <v>10417.299999999999</v>
      </c>
      <c r="E5" s="17" t="s">
        <v>76</v>
      </c>
    </row>
    <row r="6" spans="1:6">
      <c r="A6" s="6" t="s">
        <v>1</v>
      </c>
      <c r="C6" s="41">
        <v>1500</v>
      </c>
      <c r="D6" s="41"/>
      <c r="E6" s="17"/>
      <c r="F6" s="17"/>
    </row>
    <row r="7" spans="1:6" ht="15.75" thickBot="1">
      <c r="A7" s="7" t="s">
        <v>2</v>
      </c>
      <c r="C7" s="42"/>
      <c r="D7" s="42"/>
    </row>
    <row r="8" spans="1:6" ht="15.75" thickBot="1">
      <c r="A8" s="8" t="s">
        <v>10</v>
      </c>
      <c r="C8" s="10">
        <v>3200</v>
      </c>
      <c r="D8" s="5"/>
    </row>
    <row r="9" spans="1:6" ht="15.75" thickBot="1">
      <c r="A9" s="6" t="s">
        <v>9</v>
      </c>
      <c r="C9" s="36">
        <v>5000</v>
      </c>
      <c r="D9" s="36"/>
    </row>
    <row r="10" spans="1:6" ht="15.75" thickBot="1">
      <c r="A10" s="8" t="s">
        <v>3</v>
      </c>
      <c r="C10" s="10">
        <v>4000</v>
      </c>
      <c r="D10" s="10"/>
    </row>
    <row r="11" spans="1:6" ht="15.75" thickBot="1">
      <c r="A11" s="6" t="s">
        <v>4</v>
      </c>
      <c r="C11" s="36" t="s">
        <v>31</v>
      </c>
      <c r="D11" s="36" t="s">
        <v>11</v>
      </c>
    </row>
    <row r="12" spans="1:6" ht="15.75" thickBot="1">
      <c r="A12" s="11" t="s">
        <v>5</v>
      </c>
      <c r="C12" s="12">
        <f>SUM(C5:C10)</f>
        <v>22600</v>
      </c>
      <c r="D12" s="12">
        <f>SUM(D5:D10)</f>
        <v>10417.299999999999</v>
      </c>
    </row>
    <row r="14" spans="1:6">
      <c r="A14" s="13" t="s">
        <v>77</v>
      </c>
      <c r="C14" s="1"/>
    </row>
    <row r="15" spans="1:6">
      <c r="A15" s="3" t="s">
        <v>78</v>
      </c>
      <c r="C15" s="2"/>
    </row>
    <row r="16" spans="1:6">
      <c r="A16" t="s">
        <v>17</v>
      </c>
    </row>
    <row r="17" spans="1:6" ht="15.75" thickBot="1">
      <c r="C17" s="9" t="s">
        <v>7</v>
      </c>
      <c r="D17" s="9" t="s">
        <v>8</v>
      </c>
      <c r="E17" s="17"/>
    </row>
    <row r="18" spans="1:6" ht="15.75" thickBot="1">
      <c r="A18" s="4" t="s">
        <v>0</v>
      </c>
      <c r="C18" s="5">
        <v>8000</v>
      </c>
      <c r="D18" s="5"/>
      <c r="E18" s="17" t="s">
        <v>108</v>
      </c>
      <c r="F18" s="17"/>
    </row>
    <row r="19" spans="1:6" ht="15" customHeight="1">
      <c r="A19" s="6" t="s">
        <v>1</v>
      </c>
      <c r="C19" s="41">
        <v>1000</v>
      </c>
      <c r="D19" s="41"/>
    </row>
    <row r="20" spans="1:6" ht="15.75" customHeight="1" thickBot="1">
      <c r="A20" s="7" t="s">
        <v>2</v>
      </c>
      <c r="C20" s="42"/>
      <c r="D20" s="42"/>
    </row>
    <row r="21" spans="1:6" ht="15.75" customHeight="1" thickBot="1">
      <c r="A21" s="8" t="s">
        <v>10</v>
      </c>
      <c r="C21" s="10">
        <v>2200</v>
      </c>
      <c r="D21" s="5"/>
      <c r="E21" s="17"/>
    </row>
    <row r="22" spans="1:6" ht="15.75" customHeight="1" thickBot="1">
      <c r="A22" s="6" t="s">
        <v>9</v>
      </c>
      <c r="C22" s="36">
        <v>2500</v>
      </c>
      <c r="D22" s="36"/>
    </row>
    <row r="23" spans="1:6" ht="15" customHeight="1" thickBot="1">
      <c r="A23" s="8" t="s">
        <v>3</v>
      </c>
      <c r="C23" s="10">
        <v>2300</v>
      </c>
      <c r="D23" s="10"/>
    </row>
    <row r="24" spans="1:6" ht="15.75" thickBot="1">
      <c r="A24" s="6" t="s">
        <v>4</v>
      </c>
      <c r="C24" s="36" t="s">
        <v>31</v>
      </c>
      <c r="D24" s="36"/>
    </row>
    <row r="25" spans="1:6" ht="15.75" thickBot="1">
      <c r="A25" s="11" t="s">
        <v>5</v>
      </c>
      <c r="C25" s="12">
        <f>SUM(C18:C23)</f>
        <v>16000</v>
      </c>
      <c r="D25" s="12">
        <f>SUM(D18:D23)</f>
        <v>0</v>
      </c>
    </row>
    <row r="27" spans="1:6">
      <c r="A27" s="13" t="s">
        <v>119</v>
      </c>
      <c r="C27" s="1"/>
    </row>
    <row r="28" spans="1:6">
      <c r="A28" s="3" t="s">
        <v>120</v>
      </c>
      <c r="C28" s="2"/>
    </row>
    <row r="29" spans="1:6">
      <c r="A29" t="s">
        <v>121</v>
      </c>
    </row>
    <row r="30" spans="1:6" ht="15.75" thickBot="1">
      <c r="C30" s="9" t="s">
        <v>7</v>
      </c>
      <c r="D30" s="9" t="s">
        <v>8</v>
      </c>
      <c r="E30" s="17"/>
    </row>
    <row r="31" spans="1:6" ht="15.75" thickBot="1">
      <c r="A31" s="4" t="s">
        <v>0</v>
      </c>
      <c r="C31" s="5">
        <v>0</v>
      </c>
      <c r="D31" s="5">
        <v>4500</v>
      </c>
      <c r="E31" s="17" t="s">
        <v>123</v>
      </c>
      <c r="F31" s="17"/>
    </row>
    <row r="32" spans="1:6" ht="15" customHeight="1">
      <c r="A32" s="6" t="s">
        <v>1</v>
      </c>
      <c r="C32" s="41">
        <v>0</v>
      </c>
      <c r="D32" s="41">
        <v>550</v>
      </c>
      <c r="E32" s="17" t="s">
        <v>124</v>
      </c>
    </row>
    <row r="33" spans="1:5" ht="15.75" customHeight="1" thickBot="1">
      <c r="A33" s="7" t="s">
        <v>2</v>
      </c>
      <c r="C33" s="42"/>
      <c r="D33" s="42"/>
    </row>
    <row r="34" spans="1:5" ht="15.75" customHeight="1" thickBot="1">
      <c r="A34" s="8" t="s">
        <v>10</v>
      </c>
      <c r="C34" s="10">
        <v>0</v>
      </c>
      <c r="D34" s="5"/>
      <c r="E34" s="17"/>
    </row>
    <row r="35" spans="1:5" ht="15.75" customHeight="1" thickBot="1">
      <c r="A35" s="6" t="s">
        <v>9</v>
      </c>
      <c r="C35" s="40">
        <v>0</v>
      </c>
      <c r="D35" s="40"/>
    </row>
    <row r="36" spans="1:5" ht="15" customHeight="1" thickBot="1">
      <c r="A36" s="8" t="s">
        <v>3</v>
      </c>
      <c r="C36" s="10">
        <v>0</v>
      </c>
      <c r="D36" s="10"/>
    </row>
    <row r="37" spans="1:5" ht="15.75" thickBot="1">
      <c r="A37" s="6" t="s">
        <v>4</v>
      </c>
      <c r="C37" s="40" t="s">
        <v>122</v>
      </c>
      <c r="D37" s="40"/>
    </row>
    <row r="38" spans="1:5" ht="15.75" thickBot="1">
      <c r="A38" s="11" t="s">
        <v>5</v>
      </c>
      <c r="C38" s="12">
        <f>SUM(C31:C36)</f>
        <v>0</v>
      </c>
      <c r="D38" s="12">
        <f>SUM(D31:D36)</f>
        <v>5050</v>
      </c>
    </row>
    <row r="40" spans="1:5">
      <c r="A40" s="13" t="s">
        <v>80</v>
      </c>
      <c r="C40" s="13"/>
      <c r="D40" s="13"/>
    </row>
    <row r="41" spans="1:5">
      <c r="A41" t="s">
        <v>20</v>
      </c>
    </row>
    <row r="42" spans="1:5">
      <c r="A42" t="s">
        <v>81</v>
      </c>
    </row>
    <row r="43" spans="1:5" ht="15.75" thickBot="1">
      <c r="C43" s="9" t="s">
        <v>7</v>
      </c>
      <c r="D43" s="9" t="s">
        <v>8</v>
      </c>
    </row>
    <row r="44" spans="1:5" ht="15.75" thickBot="1">
      <c r="A44" s="4" t="s">
        <v>0</v>
      </c>
      <c r="C44" s="5">
        <v>5300</v>
      </c>
      <c r="D44" s="5"/>
    </row>
    <row r="45" spans="1:5" ht="15" customHeight="1">
      <c r="A45" s="6" t="s">
        <v>1</v>
      </c>
      <c r="C45" s="41">
        <v>1000</v>
      </c>
      <c r="D45" s="41"/>
      <c r="E45" s="17"/>
    </row>
    <row r="46" spans="1:5" ht="15.75" customHeight="1" thickBot="1">
      <c r="A46" s="7" t="s">
        <v>2</v>
      </c>
      <c r="C46" s="42"/>
      <c r="D46" s="42"/>
    </row>
    <row r="47" spans="1:5" ht="15.75" customHeight="1" thickBot="1">
      <c r="A47" s="8" t="s">
        <v>10</v>
      </c>
      <c r="C47" s="10">
        <v>2000</v>
      </c>
      <c r="D47" s="5"/>
    </row>
    <row r="48" spans="1:5" ht="15.75" customHeight="1" thickBot="1">
      <c r="A48" s="6" t="s">
        <v>9</v>
      </c>
      <c r="C48" s="36">
        <v>2200</v>
      </c>
      <c r="D48" s="36"/>
    </row>
    <row r="49" spans="1:4" ht="15.75" thickBot="1">
      <c r="A49" s="8" t="s">
        <v>3</v>
      </c>
      <c r="C49" s="10">
        <v>8000</v>
      </c>
      <c r="D49" s="10"/>
    </row>
    <row r="50" spans="1:4" ht="16.5" customHeight="1" thickBot="1">
      <c r="A50" s="6" t="s">
        <v>4</v>
      </c>
      <c r="C50" s="36" t="s">
        <v>82</v>
      </c>
      <c r="D50" s="36"/>
    </row>
    <row r="51" spans="1:4" ht="15.75" thickBot="1">
      <c r="A51" s="11" t="s">
        <v>6</v>
      </c>
      <c r="C51" s="12">
        <f>SUM(C44:C49)</f>
        <v>18500</v>
      </c>
      <c r="D51" s="12">
        <f>SUM(D44:D49)</f>
        <v>0</v>
      </c>
    </row>
    <row r="54" spans="1:4" ht="15.75" thickBot="1"/>
    <row r="55" spans="1:4" ht="15.75" thickBot="1">
      <c r="A55" s="15" t="s">
        <v>26</v>
      </c>
      <c r="B55" s="16">
        <f>SUM(C12,C25,C38,C51)</f>
        <v>57100</v>
      </c>
    </row>
    <row r="56" spans="1:4" ht="15.75" thickBot="1">
      <c r="A56" s="15" t="s">
        <v>27</v>
      </c>
      <c r="B56" s="16">
        <f>SUM(D12,D25,D38,D51)</f>
        <v>15467.3</v>
      </c>
    </row>
    <row r="57" spans="1:4">
      <c r="A57" s="21" t="s">
        <v>23</v>
      </c>
      <c r="B57" s="22">
        <f>B55-B56</f>
        <v>41632.699999999997</v>
      </c>
    </row>
  </sheetData>
  <mergeCells count="8">
    <mergeCell ref="C45:C46"/>
    <mergeCell ref="D45:D46"/>
    <mergeCell ref="C6:C7"/>
    <mergeCell ref="D6:D7"/>
    <mergeCell ref="C19:C20"/>
    <mergeCell ref="D19:D20"/>
    <mergeCell ref="C32:C33"/>
    <mergeCell ref="D32:D3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F31"/>
  <sheetViews>
    <sheetView tabSelected="1" topLeftCell="A7" zoomScaleNormal="100" workbookViewId="0">
      <selection activeCell="C21" sqref="C21"/>
    </sheetView>
  </sheetViews>
  <sheetFormatPr defaultRowHeight="15"/>
  <cols>
    <col min="1" max="1" width="37.7109375" customWidth="1"/>
    <col min="2" max="2" width="13.85546875" customWidth="1"/>
    <col min="3" max="3" width="50.28515625" customWidth="1"/>
    <col min="4" max="4" width="32.85546875" customWidth="1"/>
    <col min="5" max="5" width="12.140625" customWidth="1"/>
  </cols>
  <sheetData>
    <row r="1" spans="1:6">
      <c r="A1" s="13" t="s">
        <v>83</v>
      </c>
      <c r="B1" s="2"/>
      <c r="C1" s="2"/>
    </row>
    <row r="2" spans="1:6">
      <c r="A2" s="3" t="s">
        <v>84</v>
      </c>
      <c r="B2" s="2"/>
      <c r="C2" s="2"/>
    </row>
    <row r="3" spans="1:6">
      <c r="A3" t="s">
        <v>85</v>
      </c>
      <c r="C3" s="2"/>
    </row>
    <row r="4" spans="1:6" ht="15.75" thickBot="1">
      <c r="A4" s="2"/>
      <c r="C4" s="9" t="s">
        <v>7</v>
      </c>
      <c r="D4" s="9" t="s">
        <v>8</v>
      </c>
    </row>
    <row r="5" spans="1:6" ht="15.75" thickBot="1">
      <c r="A5" s="4" t="s">
        <v>0</v>
      </c>
      <c r="B5" t="s">
        <v>18</v>
      </c>
      <c r="C5" s="5">
        <v>10700</v>
      </c>
      <c r="D5" s="5"/>
    </row>
    <row r="6" spans="1:6">
      <c r="A6" s="6" t="s">
        <v>1</v>
      </c>
      <c r="C6" s="41">
        <v>2700</v>
      </c>
      <c r="D6" s="41"/>
      <c r="E6" s="17"/>
      <c r="F6" s="17"/>
    </row>
    <row r="7" spans="1:6" ht="15.75" thickBot="1">
      <c r="A7" s="7" t="s">
        <v>2</v>
      </c>
      <c r="C7" s="42"/>
      <c r="D7" s="42"/>
    </row>
    <row r="8" spans="1:6" ht="15.75" thickBot="1">
      <c r="A8" s="8" t="s">
        <v>10</v>
      </c>
      <c r="C8" s="10">
        <v>5000</v>
      </c>
      <c r="D8" s="5"/>
    </row>
    <row r="9" spans="1:6" ht="15.75" thickBot="1">
      <c r="A9" s="6" t="s">
        <v>9</v>
      </c>
      <c r="C9" s="36">
        <v>10000</v>
      </c>
      <c r="D9" s="36"/>
    </row>
    <row r="10" spans="1:6" ht="15.75" thickBot="1">
      <c r="A10" s="8" t="s">
        <v>3</v>
      </c>
      <c r="C10" s="10">
        <v>2500</v>
      </c>
      <c r="D10" s="10"/>
    </row>
    <row r="11" spans="1:6" ht="15.75" thickBot="1">
      <c r="A11" s="6" t="s">
        <v>4</v>
      </c>
      <c r="C11" s="36" t="s">
        <v>12</v>
      </c>
      <c r="D11" s="36"/>
    </row>
    <row r="12" spans="1:6" ht="15.75" thickBot="1">
      <c r="A12" s="11" t="s">
        <v>5</v>
      </c>
      <c r="C12" s="12">
        <f>SUM(C5:C10)</f>
        <v>30900</v>
      </c>
      <c r="D12" s="12">
        <f>SUM(D5:D10)</f>
        <v>0</v>
      </c>
    </row>
    <row r="14" spans="1:6">
      <c r="A14" s="13" t="s">
        <v>24</v>
      </c>
      <c r="B14" s="2"/>
      <c r="C14" s="2"/>
    </row>
    <row r="15" spans="1:6">
      <c r="A15" s="3" t="s">
        <v>86</v>
      </c>
      <c r="B15" s="2"/>
      <c r="C15" s="2"/>
    </row>
    <row r="16" spans="1:6">
      <c r="A16" t="s">
        <v>87</v>
      </c>
      <c r="C16" s="2"/>
    </row>
    <row r="17" spans="1:6" ht="16.5" customHeight="1" thickBot="1">
      <c r="A17" s="2"/>
      <c r="C17" s="9" t="s">
        <v>7</v>
      </c>
      <c r="D17" s="9" t="s">
        <v>8</v>
      </c>
      <c r="E17" s="17"/>
    </row>
    <row r="18" spans="1:6" ht="15.75" thickBot="1">
      <c r="A18" s="4" t="s">
        <v>0</v>
      </c>
      <c r="B18" t="s">
        <v>18</v>
      </c>
      <c r="C18" s="5">
        <v>2500</v>
      </c>
      <c r="D18" s="5"/>
      <c r="E18" s="31"/>
      <c r="F18" s="30"/>
    </row>
    <row r="19" spans="1:6">
      <c r="A19" s="6" t="s">
        <v>1</v>
      </c>
      <c r="C19" s="41"/>
      <c r="D19" s="41"/>
      <c r="E19" s="30"/>
    </row>
    <row r="20" spans="1:6" ht="15.75" thickBot="1">
      <c r="A20" s="7" t="s">
        <v>2</v>
      </c>
      <c r="C20" s="42"/>
      <c r="D20" s="42"/>
    </row>
    <row r="21" spans="1:6" ht="15.75" thickBot="1">
      <c r="A21" s="8" t="s">
        <v>10</v>
      </c>
      <c r="C21" s="10">
        <v>900</v>
      </c>
      <c r="D21" s="5"/>
      <c r="E21" s="17"/>
      <c r="F21" s="17"/>
    </row>
    <row r="22" spans="1:6" ht="15.75" thickBot="1">
      <c r="A22" s="6" t="s">
        <v>9</v>
      </c>
      <c r="C22" s="36">
        <v>5000</v>
      </c>
      <c r="D22" s="36"/>
    </row>
    <row r="23" spans="1:6" ht="15.75" thickBot="1">
      <c r="A23" s="8" t="s">
        <v>3</v>
      </c>
      <c r="C23" s="10">
        <v>1200</v>
      </c>
      <c r="D23" s="10"/>
    </row>
    <row r="24" spans="1:6" ht="15.75" thickBot="1">
      <c r="A24" s="6" t="s">
        <v>4</v>
      </c>
      <c r="C24" s="36" t="s">
        <v>21</v>
      </c>
      <c r="D24" s="36"/>
    </row>
    <row r="25" spans="1:6" ht="15.75" thickBot="1">
      <c r="A25" s="11" t="s">
        <v>5</v>
      </c>
      <c r="C25" s="12">
        <f>SUM(C18:C23)</f>
        <v>9600</v>
      </c>
      <c r="D25" s="12">
        <f>SUM(D18:D23)</f>
        <v>0</v>
      </c>
    </row>
    <row r="28" spans="1:6" ht="15.75" thickBot="1"/>
    <row r="29" spans="1:6" ht="15.75" thickBot="1">
      <c r="A29" s="15" t="s">
        <v>28</v>
      </c>
      <c r="B29" s="16">
        <f>SUM(C12,C25)</f>
        <v>40500</v>
      </c>
    </row>
    <row r="30" spans="1:6" ht="15.75" thickBot="1">
      <c r="A30" s="15" t="s">
        <v>29</v>
      </c>
      <c r="B30" s="16">
        <f>SUM(D12,D25)</f>
        <v>0</v>
      </c>
    </row>
    <row r="31" spans="1:6">
      <c r="A31" s="21" t="s">
        <v>23</v>
      </c>
      <c r="B31" s="22">
        <f>B29-B30</f>
        <v>40500</v>
      </c>
    </row>
  </sheetData>
  <mergeCells count="4">
    <mergeCell ref="C6:C7"/>
    <mergeCell ref="D6:D7"/>
    <mergeCell ref="C19:C20"/>
    <mergeCell ref="D19:D20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F96"/>
  <sheetViews>
    <sheetView workbookViewId="0">
      <selection activeCell="D24" sqref="D24"/>
    </sheetView>
  </sheetViews>
  <sheetFormatPr defaultRowHeight="15"/>
  <cols>
    <col min="1" max="1" width="40" customWidth="1"/>
    <col min="2" max="2" width="13.85546875" customWidth="1"/>
    <col min="3" max="3" width="50.28515625" customWidth="1"/>
    <col min="4" max="4" width="32.85546875" customWidth="1"/>
    <col min="5" max="5" width="9.85546875" customWidth="1"/>
  </cols>
  <sheetData>
    <row r="1" spans="1:6">
      <c r="A1" s="13" t="s">
        <v>88</v>
      </c>
      <c r="B1" s="2"/>
      <c r="C1" s="2"/>
    </row>
    <row r="2" spans="1:6">
      <c r="A2" s="3" t="s">
        <v>89</v>
      </c>
      <c r="B2" s="2"/>
      <c r="C2" s="2"/>
    </row>
    <row r="3" spans="1:6">
      <c r="A3" t="s">
        <v>90</v>
      </c>
      <c r="C3" s="2"/>
    </row>
    <row r="4" spans="1:6" ht="15.75" thickBot="1">
      <c r="A4" s="2"/>
      <c r="C4" s="9" t="s">
        <v>7</v>
      </c>
      <c r="D4" s="9" t="s">
        <v>8</v>
      </c>
    </row>
    <row r="5" spans="1:6" ht="15.75" thickBot="1">
      <c r="A5" s="4" t="s">
        <v>0</v>
      </c>
      <c r="B5" t="s">
        <v>18</v>
      </c>
      <c r="C5" s="5">
        <v>10700</v>
      </c>
      <c r="D5" s="5"/>
      <c r="E5" s="17"/>
    </row>
    <row r="6" spans="1:6">
      <c r="A6" s="6" t="s">
        <v>1</v>
      </c>
      <c r="C6" s="41">
        <v>5000</v>
      </c>
      <c r="D6" s="41"/>
      <c r="E6" s="17"/>
      <c r="F6" s="17"/>
    </row>
    <row r="7" spans="1:6" ht="15.75" thickBot="1">
      <c r="A7" s="7" t="s">
        <v>2</v>
      </c>
      <c r="C7" s="42"/>
      <c r="D7" s="42"/>
    </row>
    <row r="8" spans="1:6" ht="15.75" thickBot="1">
      <c r="A8" s="8" t="s">
        <v>10</v>
      </c>
      <c r="C8" s="10">
        <v>4200</v>
      </c>
      <c r="D8" s="10"/>
    </row>
    <row r="9" spans="1:6" ht="15.75" thickBot="1">
      <c r="A9" s="6" t="s">
        <v>9</v>
      </c>
      <c r="C9" s="36">
        <v>9500</v>
      </c>
      <c r="D9" s="36"/>
    </row>
    <row r="10" spans="1:6" ht="15.75" thickBot="1">
      <c r="A10" s="8" t="s">
        <v>3</v>
      </c>
      <c r="C10" s="10">
        <v>1500</v>
      </c>
      <c r="D10" s="10"/>
    </row>
    <row r="11" spans="1:6" ht="15.75" thickBot="1">
      <c r="A11" s="6" t="s">
        <v>4</v>
      </c>
      <c r="C11" s="36" t="s">
        <v>91</v>
      </c>
      <c r="D11" s="36"/>
    </row>
    <row r="12" spans="1:6" ht="15.75" thickBot="1">
      <c r="A12" s="11" t="s">
        <v>5</v>
      </c>
      <c r="C12" s="12">
        <f>SUM(C5:C10)</f>
        <v>30900</v>
      </c>
      <c r="D12" s="12">
        <f>SUM(D5:D10)</f>
        <v>0</v>
      </c>
    </row>
    <row r="14" spans="1:6">
      <c r="A14" s="13" t="s">
        <v>92</v>
      </c>
      <c r="B14" s="2"/>
      <c r="C14" s="2"/>
    </row>
    <row r="15" spans="1:6">
      <c r="A15" s="3" t="s">
        <v>93</v>
      </c>
      <c r="B15" s="2"/>
      <c r="C15" s="2"/>
    </row>
    <row r="16" spans="1:6">
      <c r="A16" t="s">
        <v>94</v>
      </c>
      <c r="C16" s="2"/>
    </row>
    <row r="17" spans="1:6" ht="16.5" customHeight="1" thickBot="1">
      <c r="A17" s="2"/>
      <c r="C17" s="9" t="s">
        <v>7</v>
      </c>
      <c r="D17" s="9" t="s">
        <v>8</v>
      </c>
      <c r="E17" s="17"/>
    </row>
    <row r="18" spans="1:6" ht="15.75" thickBot="1">
      <c r="A18" s="4" t="s">
        <v>0</v>
      </c>
      <c r="B18" t="s">
        <v>18</v>
      </c>
      <c r="C18" s="5">
        <v>4000</v>
      </c>
      <c r="D18" s="5">
        <v>3400</v>
      </c>
      <c r="E18" s="17" t="s">
        <v>125</v>
      </c>
      <c r="F18" s="17"/>
    </row>
    <row r="19" spans="1:6">
      <c r="A19" s="6" t="s">
        <v>1</v>
      </c>
      <c r="C19" s="41">
        <v>1000</v>
      </c>
      <c r="D19" s="41"/>
    </row>
    <row r="20" spans="1:6" ht="15.75" thickBot="1">
      <c r="A20" s="7" t="s">
        <v>2</v>
      </c>
      <c r="C20" s="42"/>
      <c r="D20" s="42"/>
    </row>
    <row r="21" spans="1:6" ht="14.25" customHeight="1" thickBot="1">
      <c r="A21" s="8" t="s">
        <v>10</v>
      </c>
      <c r="C21" s="10">
        <v>3500</v>
      </c>
      <c r="D21" s="10"/>
      <c r="E21" s="17"/>
      <c r="F21" s="17"/>
    </row>
    <row r="22" spans="1:6" ht="16.5" customHeight="1" thickBot="1">
      <c r="A22" s="6" t="s">
        <v>9</v>
      </c>
      <c r="C22" s="36">
        <v>4000</v>
      </c>
      <c r="D22" s="36"/>
    </row>
    <row r="23" spans="1:6" ht="15.75" thickBot="1">
      <c r="A23" s="8" t="s">
        <v>3</v>
      </c>
      <c r="C23" s="10">
        <v>2500</v>
      </c>
      <c r="D23" s="10"/>
    </row>
    <row r="24" spans="1:6" ht="15.75" thickBot="1">
      <c r="A24" s="6" t="s">
        <v>4</v>
      </c>
      <c r="C24" s="36" t="s">
        <v>31</v>
      </c>
      <c r="D24" s="36"/>
    </row>
    <row r="25" spans="1:6" ht="15.75" thickBot="1">
      <c r="A25" s="11" t="s">
        <v>5</v>
      </c>
      <c r="C25" s="12">
        <f>SUM(C18:C23)</f>
        <v>15000</v>
      </c>
      <c r="D25" s="12">
        <f>SUM(D18:D23)</f>
        <v>3400</v>
      </c>
    </row>
    <row r="27" spans="1:6">
      <c r="A27" s="13" t="s">
        <v>95</v>
      </c>
      <c r="B27" s="2"/>
      <c r="C27" s="2"/>
    </row>
    <row r="28" spans="1:6">
      <c r="A28" s="3" t="s">
        <v>93</v>
      </c>
      <c r="B28" s="2"/>
      <c r="C28" s="2"/>
    </row>
    <row r="29" spans="1:6">
      <c r="A29" t="s">
        <v>19</v>
      </c>
      <c r="C29" s="2"/>
    </row>
    <row r="30" spans="1:6" ht="15.75" thickBot="1">
      <c r="A30" s="2"/>
      <c r="C30" s="9" t="s">
        <v>7</v>
      </c>
      <c r="D30" s="9" t="s">
        <v>8</v>
      </c>
    </row>
    <row r="31" spans="1:6" ht="15.75" thickBot="1">
      <c r="A31" s="4" t="s">
        <v>0</v>
      </c>
      <c r="B31" t="s">
        <v>18</v>
      </c>
      <c r="C31" s="5">
        <v>2500</v>
      </c>
      <c r="D31" s="5"/>
      <c r="E31" s="17"/>
      <c r="F31" s="17"/>
    </row>
    <row r="32" spans="1:6">
      <c r="A32" s="6" t="s">
        <v>1</v>
      </c>
      <c r="C32" s="41">
        <v>1000</v>
      </c>
      <c r="D32" s="41"/>
      <c r="E32" s="17"/>
    </row>
    <row r="33" spans="1:6" ht="15.75" thickBot="1">
      <c r="A33" s="7" t="s">
        <v>2</v>
      </c>
      <c r="C33" s="42"/>
      <c r="D33" s="42"/>
    </row>
    <row r="34" spans="1:6" ht="15.75" thickBot="1">
      <c r="A34" s="8" t="s">
        <v>10</v>
      </c>
      <c r="C34" s="10">
        <v>2500</v>
      </c>
      <c r="D34" s="10"/>
      <c r="E34" s="17"/>
      <c r="F34" s="17"/>
    </row>
    <row r="35" spans="1:6" ht="15.75" thickBot="1">
      <c r="A35" s="6" t="s">
        <v>9</v>
      </c>
      <c r="C35" s="36">
        <v>1500</v>
      </c>
      <c r="D35" s="36"/>
      <c r="E35" s="17"/>
    </row>
    <row r="36" spans="1:6" ht="15.75" thickBot="1">
      <c r="A36" s="8" t="s">
        <v>3</v>
      </c>
      <c r="C36" s="10">
        <v>500</v>
      </c>
      <c r="D36" s="10"/>
      <c r="E36" s="19"/>
    </row>
    <row r="37" spans="1:6" ht="15.75" thickBot="1">
      <c r="A37" s="6" t="s">
        <v>4</v>
      </c>
      <c r="C37" s="36" t="s">
        <v>31</v>
      </c>
      <c r="D37" s="36"/>
    </row>
    <row r="38" spans="1:6" ht="15.75" thickBot="1">
      <c r="A38" s="11" t="s">
        <v>5</v>
      </c>
      <c r="C38" s="12">
        <f>SUM(C31:C36)</f>
        <v>8000</v>
      </c>
      <c r="D38" s="12">
        <f>SUM(D31:D36)</f>
        <v>0</v>
      </c>
    </row>
    <row r="40" spans="1:6">
      <c r="A40" s="13" t="s">
        <v>96</v>
      </c>
      <c r="B40" s="2"/>
      <c r="C40" s="2"/>
    </row>
    <row r="41" spans="1:6">
      <c r="A41" s="3" t="s">
        <v>97</v>
      </c>
      <c r="B41" s="2"/>
      <c r="C41" s="2"/>
    </row>
    <row r="42" spans="1:6">
      <c r="A42" t="s">
        <v>98</v>
      </c>
      <c r="C42" s="2"/>
    </row>
    <row r="43" spans="1:6" ht="15.75" thickBot="1">
      <c r="A43" s="2"/>
      <c r="C43" s="9" t="s">
        <v>7</v>
      </c>
      <c r="D43" s="9" t="s">
        <v>8</v>
      </c>
    </row>
    <row r="44" spans="1:6" ht="15.75" thickBot="1">
      <c r="A44" s="4" t="s">
        <v>0</v>
      </c>
      <c r="B44" t="s">
        <v>18</v>
      </c>
      <c r="C44" s="5">
        <v>8000</v>
      </c>
      <c r="D44" s="5"/>
      <c r="E44" s="17"/>
    </row>
    <row r="45" spans="1:6">
      <c r="A45" s="6" t="s">
        <v>1</v>
      </c>
      <c r="C45" s="41">
        <v>1200</v>
      </c>
      <c r="D45" s="41"/>
    </row>
    <row r="46" spans="1:6" ht="15.75" thickBot="1">
      <c r="A46" s="7" t="s">
        <v>2</v>
      </c>
      <c r="C46" s="42"/>
      <c r="D46" s="42"/>
    </row>
    <row r="47" spans="1:6" ht="15.75" thickBot="1">
      <c r="A47" s="8" t="s">
        <v>10</v>
      </c>
      <c r="C47" s="10">
        <v>2000</v>
      </c>
      <c r="D47" s="10"/>
    </row>
    <row r="48" spans="1:6" ht="15.75" thickBot="1">
      <c r="A48" s="6" t="s">
        <v>9</v>
      </c>
      <c r="C48" s="36">
        <v>3000</v>
      </c>
      <c r="D48" s="36"/>
    </row>
    <row r="49" spans="1:5" ht="15.75" thickBot="1">
      <c r="A49" s="8" t="s">
        <v>3</v>
      </c>
      <c r="C49" s="10">
        <v>1800</v>
      </c>
      <c r="D49" s="10"/>
    </row>
    <row r="50" spans="1:5" ht="15.75" thickBot="1">
      <c r="A50" s="6" t="s">
        <v>4</v>
      </c>
      <c r="C50" s="36" t="s">
        <v>11</v>
      </c>
      <c r="D50" s="36" t="s">
        <v>32</v>
      </c>
    </row>
    <row r="51" spans="1:5" ht="15.75" thickBot="1">
      <c r="A51" s="11" t="s">
        <v>5</v>
      </c>
      <c r="C51" s="12">
        <f>SUM(C44:C49)</f>
        <v>16000</v>
      </c>
      <c r="D51" s="12">
        <f>SUM(D44:D49)</f>
        <v>0</v>
      </c>
    </row>
    <row r="53" spans="1:5">
      <c r="A53" s="13" t="s">
        <v>99</v>
      </c>
      <c r="B53" s="2"/>
      <c r="C53" s="2"/>
    </row>
    <row r="54" spans="1:5">
      <c r="A54" s="3" t="s">
        <v>100</v>
      </c>
      <c r="B54" s="2"/>
      <c r="C54" s="2"/>
    </row>
    <row r="55" spans="1:5">
      <c r="A55" t="s">
        <v>101</v>
      </c>
      <c r="C55" s="2"/>
    </row>
    <row r="56" spans="1:5" ht="15.75" thickBot="1">
      <c r="A56" s="2"/>
      <c r="C56" s="9" t="s">
        <v>7</v>
      </c>
      <c r="D56" s="9" t="s">
        <v>8</v>
      </c>
    </row>
    <row r="57" spans="1:5" ht="15.75" thickBot="1">
      <c r="A57" s="4" t="s">
        <v>0</v>
      </c>
      <c r="B57" t="s">
        <v>18</v>
      </c>
      <c r="C57" s="5">
        <v>8000</v>
      </c>
      <c r="D57" s="5"/>
      <c r="E57" s="31"/>
    </row>
    <row r="58" spans="1:5">
      <c r="A58" s="6" t="s">
        <v>1</v>
      </c>
      <c r="C58" s="41">
        <v>1200</v>
      </c>
      <c r="D58" s="41"/>
    </row>
    <row r="59" spans="1:5" ht="15.75" thickBot="1">
      <c r="A59" s="7" t="s">
        <v>2</v>
      </c>
      <c r="C59" s="42"/>
      <c r="D59" s="42"/>
    </row>
    <row r="60" spans="1:5" ht="15.75" thickBot="1">
      <c r="A60" s="8" t="s">
        <v>10</v>
      </c>
      <c r="C60" s="10">
        <v>3000</v>
      </c>
      <c r="D60" s="10"/>
    </row>
    <row r="61" spans="1:5" ht="15.75" thickBot="1">
      <c r="A61" s="6" t="s">
        <v>9</v>
      </c>
      <c r="C61" s="36">
        <v>4200</v>
      </c>
      <c r="D61" s="36"/>
    </row>
    <row r="62" spans="1:5" ht="15.75" thickBot="1">
      <c r="A62" s="8" t="s">
        <v>3</v>
      </c>
      <c r="C62" s="10">
        <v>2000</v>
      </c>
      <c r="D62" s="10"/>
    </row>
    <row r="63" spans="1:5" ht="15.75" thickBot="1">
      <c r="A63" s="6" t="s">
        <v>4</v>
      </c>
      <c r="C63" s="36" t="s">
        <v>102</v>
      </c>
      <c r="D63" s="36"/>
    </row>
    <row r="64" spans="1:5" ht="15.75" thickBot="1">
      <c r="A64" s="11" t="s">
        <v>5</v>
      </c>
      <c r="C64" s="12">
        <f>SUM(C57:C62)</f>
        <v>18400</v>
      </c>
      <c r="D64" s="12">
        <f>SUM(D57:D62)</f>
        <v>0</v>
      </c>
    </row>
    <row r="66" spans="1:5">
      <c r="A66" s="13" t="s">
        <v>30</v>
      </c>
      <c r="B66" s="2"/>
      <c r="C66" s="2"/>
    </row>
    <row r="67" spans="1:5">
      <c r="A67" s="3" t="s">
        <v>103</v>
      </c>
      <c r="B67" s="2"/>
      <c r="C67" s="2"/>
    </row>
    <row r="68" spans="1:5">
      <c r="A68" t="s">
        <v>104</v>
      </c>
      <c r="C68" s="2"/>
    </row>
    <row r="69" spans="1:5" ht="15.75" thickBot="1">
      <c r="A69" s="2"/>
      <c r="C69" s="9" t="s">
        <v>7</v>
      </c>
      <c r="D69" s="9" t="s">
        <v>8</v>
      </c>
    </row>
    <row r="70" spans="1:5" ht="15.75" thickBot="1">
      <c r="A70" s="4" t="s">
        <v>0</v>
      </c>
      <c r="B70" t="s">
        <v>18</v>
      </c>
      <c r="C70" s="5">
        <v>6000</v>
      </c>
      <c r="D70" s="5"/>
      <c r="E70" s="31"/>
    </row>
    <row r="71" spans="1:5">
      <c r="A71" s="6" t="s">
        <v>1</v>
      </c>
      <c r="C71" s="41">
        <v>1000</v>
      </c>
      <c r="D71" s="41"/>
    </row>
    <row r="72" spans="1:5" ht="15.75" thickBot="1">
      <c r="A72" s="7" t="s">
        <v>2</v>
      </c>
      <c r="C72" s="42"/>
      <c r="D72" s="42"/>
    </row>
    <row r="73" spans="1:5" ht="15.75" thickBot="1">
      <c r="A73" s="8" t="s">
        <v>10</v>
      </c>
      <c r="C73" s="10">
        <v>2500</v>
      </c>
      <c r="D73" s="10"/>
    </row>
    <row r="74" spans="1:5" ht="15.75" thickBot="1">
      <c r="A74" s="6" t="s">
        <v>9</v>
      </c>
      <c r="C74" s="36">
        <v>2500</v>
      </c>
      <c r="D74" s="36"/>
    </row>
    <row r="75" spans="1:5" ht="15.75" thickBot="1">
      <c r="A75" s="8" t="s">
        <v>3</v>
      </c>
      <c r="C75" s="10">
        <v>3500</v>
      </c>
      <c r="D75" s="10"/>
    </row>
    <row r="76" spans="1:5" ht="15.75" thickBot="1">
      <c r="A76" s="6" t="s">
        <v>4</v>
      </c>
      <c r="C76" s="36" t="s">
        <v>31</v>
      </c>
      <c r="D76" s="36"/>
    </row>
    <row r="77" spans="1:5" ht="15.75" thickBot="1">
      <c r="A77" s="11" t="s">
        <v>5</v>
      </c>
      <c r="C77" s="12">
        <f>SUM(C70:C75)</f>
        <v>15500</v>
      </c>
      <c r="D77" s="12">
        <f>SUM(D70:D75)</f>
        <v>0</v>
      </c>
    </row>
    <row r="79" spans="1:5">
      <c r="A79" s="13" t="s">
        <v>105</v>
      </c>
      <c r="B79" s="2"/>
      <c r="C79" s="2"/>
    </row>
    <row r="80" spans="1:5">
      <c r="A80" s="3" t="s">
        <v>106</v>
      </c>
      <c r="B80" s="2"/>
      <c r="C80" s="2"/>
    </row>
    <row r="81" spans="1:5">
      <c r="A81" t="s">
        <v>17</v>
      </c>
      <c r="C81" s="2"/>
    </row>
    <row r="82" spans="1:5" ht="15.75" thickBot="1">
      <c r="A82" s="2"/>
      <c r="C82" s="9" t="s">
        <v>7</v>
      </c>
      <c r="D82" s="9" t="s">
        <v>8</v>
      </c>
    </row>
    <row r="83" spans="1:5" ht="15.75" thickBot="1">
      <c r="A83" s="4" t="s">
        <v>0</v>
      </c>
      <c r="B83" t="s">
        <v>18</v>
      </c>
      <c r="C83" s="5">
        <v>10700</v>
      </c>
      <c r="D83" s="5"/>
      <c r="E83" s="31"/>
    </row>
    <row r="84" spans="1:5">
      <c r="A84" s="6" t="s">
        <v>1</v>
      </c>
      <c r="C84" s="41">
        <v>1000</v>
      </c>
      <c r="D84" s="41"/>
    </row>
    <row r="85" spans="1:5" ht="15.75" thickBot="1">
      <c r="A85" s="7" t="s">
        <v>2</v>
      </c>
      <c r="C85" s="42"/>
      <c r="D85" s="42"/>
    </row>
    <row r="86" spans="1:5" ht="15.75" thickBot="1">
      <c r="A86" s="8" t="s">
        <v>10</v>
      </c>
      <c r="C86" s="10">
        <v>4000</v>
      </c>
      <c r="D86" s="10"/>
    </row>
    <row r="87" spans="1:5" ht="15.75" thickBot="1">
      <c r="A87" s="6" t="s">
        <v>9</v>
      </c>
      <c r="C87" s="36">
        <v>8000</v>
      </c>
      <c r="D87" s="36"/>
    </row>
    <row r="88" spans="1:5" ht="15.75" thickBot="1">
      <c r="A88" s="8" t="s">
        <v>3</v>
      </c>
      <c r="C88" s="10">
        <v>2500</v>
      </c>
      <c r="D88" s="10"/>
    </row>
    <row r="89" spans="1:5" ht="15.75" thickBot="1">
      <c r="A89" s="6" t="s">
        <v>4</v>
      </c>
      <c r="C89" s="36" t="s">
        <v>107</v>
      </c>
      <c r="D89" s="36"/>
    </row>
    <row r="90" spans="1:5" ht="15.75" thickBot="1">
      <c r="A90" s="11" t="s">
        <v>5</v>
      </c>
      <c r="C90" s="12">
        <f>SUM(C83:C88)</f>
        <v>26200</v>
      </c>
      <c r="D90" s="12">
        <f>SUM(D83:D88)</f>
        <v>0</v>
      </c>
    </row>
    <row r="92" spans="1:5" ht="15.75" thickBot="1"/>
    <row r="93" spans="1:5" ht="15.75" thickBot="1">
      <c r="A93" s="15" t="s">
        <v>28</v>
      </c>
      <c r="B93" s="16">
        <f>SUM(C12,C25,C38,C51,C64,C77,C90)</f>
        <v>130000</v>
      </c>
    </row>
    <row r="94" spans="1:5" ht="15.75" thickBot="1">
      <c r="A94" s="15" t="s">
        <v>29</v>
      </c>
      <c r="B94" s="16">
        <f>SUM(D12,D25,D38,D51,D64,D77,D90)</f>
        <v>3400</v>
      </c>
    </row>
    <row r="95" spans="1:5">
      <c r="A95" s="21" t="s">
        <v>23</v>
      </c>
      <c r="B95" s="22">
        <f>B93-B94</f>
        <v>126600</v>
      </c>
    </row>
    <row r="96" spans="1:5">
      <c r="D96" s="23"/>
    </row>
  </sheetData>
  <mergeCells count="14">
    <mergeCell ref="C6:C7"/>
    <mergeCell ref="D6:D7"/>
    <mergeCell ref="C19:C20"/>
    <mergeCell ref="D19:D20"/>
    <mergeCell ref="C32:C33"/>
    <mergeCell ref="D32:D33"/>
    <mergeCell ref="C71:C72"/>
    <mergeCell ref="D71:D72"/>
    <mergeCell ref="C84:C85"/>
    <mergeCell ref="D84:D85"/>
    <mergeCell ref="C45:C46"/>
    <mergeCell ref="D45:D46"/>
    <mergeCell ref="C58:C59"/>
    <mergeCell ref="D58:D59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H20"/>
  <sheetViews>
    <sheetView workbookViewId="0">
      <selection activeCell="G21" sqref="G21"/>
    </sheetView>
  </sheetViews>
  <sheetFormatPr defaultRowHeight="15"/>
  <cols>
    <col min="1" max="1" width="23.140625" customWidth="1"/>
    <col min="3" max="3" width="21.28515625" customWidth="1"/>
    <col min="4" max="4" width="11.85546875" customWidth="1"/>
    <col min="5" max="5" width="20" customWidth="1"/>
    <col min="7" max="7" width="20.28515625" customWidth="1"/>
    <col min="8" max="8" width="11.5703125" bestFit="1" customWidth="1"/>
  </cols>
  <sheetData>
    <row r="1" spans="1:8">
      <c r="A1" s="25" t="s">
        <v>33</v>
      </c>
      <c r="C1" s="25" t="s">
        <v>38</v>
      </c>
      <c r="E1" s="25" t="s">
        <v>43</v>
      </c>
      <c r="G1" s="25" t="s">
        <v>48</v>
      </c>
    </row>
    <row r="2" spans="1:8">
      <c r="A2" s="24">
        <f>'1Q'!D5+'1Q'!D18+'1Q'!D31+'1Q'!D57+'1Q'!D44</f>
        <v>31022.9</v>
      </c>
      <c r="C2" s="24">
        <f>SUM('1Q'!D6:D7,'1Q'!D19:D20,'1Q'!D32:D33,'1Q'!D58:D59,'1Q'!D45:D46)</f>
        <v>3021.39</v>
      </c>
      <c r="E2" s="24">
        <f>SUM('1Q'!D8,'1Q'!D9,'1Q'!D21,'1Q'!D22,'1Q'!D34,'1Q'!D35,'1Q'!D60,'1Q'!D61,'1Q'!D47,'1Q'!D48)</f>
        <v>20035.27</v>
      </c>
      <c r="G2" s="24">
        <f>SUM('1Q'!D10,'1Q'!D23,'1Q'!D36,'1Q'!D62,'1Q'!D49)</f>
        <v>5919.4</v>
      </c>
    </row>
    <row r="3" spans="1:8">
      <c r="C3" s="24"/>
      <c r="E3" s="24"/>
      <c r="G3" s="27"/>
    </row>
    <row r="4" spans="1:8">
      <c r="A4" s="25" t="s">
        <v>34</v>
      </c>
      <c r="C4" s="25" t="s">
        <v>39</v>
      </c>
      <c r="E4" s="25" t="s">
        <v>44</v>
      </c>
      <c r="G4" s="25" t="s">
        <v>49</v>
      </c>
    </row>
    <row r="5" spans="1:8">
      <c r="A5" s="24" t="e">
        <f>SUM('2Q'!D5,'2Q'!D18,'2Q'!D33,'2Q'!D44,'2Q'!#REF!,'2Q'!#REF!,'2Q'!#REF!,'2Q'!#REF!,'2Q'!#REF!)</f>
        <v>#REF!</v>
      </c>
      <c r="C5" s="24" t="e">
        <f>SUM('2Q'!D6:D7,'2Q'!D19:D20,'2Q'!D34:D35,'2Q'!D45:D46,'2Q'!#REF!,'2Q'!#REF!,'2Q'!#REF!,'2Q'!#REF!,'2Q'!#REF!)</f>
        <v>#REF!</v>
      </c>
      <c r="E5" s="24" t="e">
        <f>SUM('2Q'!D8,'2Q'!D9,'2Q'!D21,'2Q'!D22,'2Q'!D36,'2Q'!D37,'2Q'!D47,'2Q'!D48,'2Q'!#REF!,'2Q'!#REF!,'2Q'!#REF!,'2Q'!#REF!,'2Q'!#REF!,'2Q'!#REF!,'2Q'!#REF!,'2Q'!#REF!,'2Q'!#REF!,'2Q'!#REF!)</f>
        <v>#REF!</v>
      </c>
      <c r="G5" s="24" t="e">
        <f>SUM('2Q'!D10,'2Q'!D23,'2Q'!D38,'2Q'!D49,'2Q'!#REF!,'2Q'!#REF!,'2Q'!#REF!,'2Q'!#REF!,'2Q'!#REF!)</f>
        <v>#REF!</v>
      </c>
    </row>
    <row r="6" spans="1:8">
      <c r="C6" s="27"/>
      <c r="E6" s="27"/>
      <c r="G6" s="27"/>
    </row>
    <row r="7" spans="1:8">
      <c r="A7" s="25" t="s">
        <v>35</v>
      </c>
      <c r="C7" s="25" t="s">
        <v>40</v>
      </c>
      <c r="E7" s="25" t="s">
        <v>45</v>
      </c>
      <c r="G7" s="25" t="s">
        <v>50</v>
      </c>
    </row>
    <row r="8" spans="1:8">
      <c r="A8" s="24" t="e">
        <f>SUM('3Q'!D5,'3Q'!D18,'3Q'!#REF!,'3Q'!#REF!,'3Q'!#REF!)</f>
        <v>#REF!</v>
      </c>
      <c r="C8" s="24" t="e">
        <f>SUM('3Q'!D6:D7,'3Q'!D19:D20,'3Q'!#REF!,'3Q'!#REF!,'3Q'!#REF!)</f>
        <v>#REF!</v>
      </c>
      <c r="E8" s="24" t="e">
        <f>SUM('3Q'!D8:D9,'3Q'!D21:D22,'3Q'!#REF!,'3Q'!#REF!,'3Q'!#REF!)</f>
        <v>#REF!</v>
      </c>
      <c r="G8" s="24" t="e">
        <f>SUM('3Q'!D10,'3Q'!D23,'3Q'!#REF!,'3Q'!#REF!,'3Q'!#REF!)</f>
        <v>#REF!</v>
      </c>
    </row>
    <row r="9" spans="1:8">
      <c r="C9" s="27"/>
      <c r="E9" s="27"/>
      <c r="G9" s="27"/>
    </row>
    <row r="10" spans="1:8">
      <c r="A10" s="25" t="s">
        <v>36</v>
      </c>
      <c r="C10" s="25" t="s">
        <v>41</v>
      </c>
      <c r="E10" s="25" t="s">
        <v>46</v>
      </c>
      <c r="G10" s="25" t="s">
        <v>51</v>
      </c>
    </row>
    <row r="11" spans="1:8">
      <c r="A11" s="24">
        <f>SUM('4Q'!D5+'4Q'!D31)</f>
        <v>0</v>
      </c>
      <c r="C11" s="24">
        <f>SUM('4Q'!D6:D7,'4Q'!D19:D20,'4Q'!D32:D33,'4Q'!D45:D46,'4Q'!D58:D59)</f>
        <v>0</v>
      </c>
      <c r="E11" s="24">
        <f>SUM('4Q'!D8:D9,'4Q'!D21:D22,'4Q'!D34:D35,'4Q'!D47:D48,'4Q'!D60:D61)</f>
        <v>0</v>
      </c>
      <c r="G11" s="24">
        <f>SUM('4Q'!D10,'4Q'!D23,'4Q'!D36,'4Q'!D49,'4Q'!D62)</f>
        <v>0</v>
      </c>
    </row>
    <row r="12" spans="1:8">
      <c r="C12" s="27"/>
      <c r="E12" s="27"/>
      <c r="G12" s="27"/>
    </row>
    <row r="13" spans="1:8">
      <c r="A13" s="26" t="s">
        <v>37</v>
      </c>
      <c r="C13" s="26" t="s">
        <v>42</v>
      </c>
      <c r="E13" s="26" t="s">
        <v>47</v>
      </c>
      <c r="G13" s="26" t="s">
        <v>52</v>
      </c>
    </row>
    <row r="14" spans="1:8">
      <c r="A14" s="24" t="e">
        <f>SUM(A2,A5,A8,A11)</f>
        <v>#REF!</v>
      </c>
      <c r="C14" s="24" t="e">
        <f>SUM(C2,C5,C8,C11)</f>
        <v>#REF!</v>
      </c>
      <c r="E14" s="24" t="e">
        <f>SUM(E2,E5,E8,E11)</f>
        <v>#REF!</v>
      </c>
      <c r="G14" s="24" t="e">
        <f>SUM(G2,G5,G8,G11)</f>
        <v>#REF!</v>
      </c>
      <c r="H14" s="23"/>
    </row>
    <row r="16" spans="1:8">
      <c r="A16" s="29" t="s">
        <v>53</v>
      </c>
      <c r="C16" s="29" t="s">
        <v>54</v>
      </c>
      <c r="D16" t="s">
        <v>55</v>
      </c>
    </row>
    <row r="17" spans="1:5">
      <c r="A17" s="22" t="e">
        <f>SUM(A14,C14,E14,G14)</f>
        <v>#REF!</v>
      </c>
      <c r="C17" s="32" t="e">
        <f>SUM('3Q'!E18,'3Q'!#REF!,'3Q'!#REF!,'4Q'!E57)</f>
        <v>#REF!</v>
      </c>
      <c r="D17" s="23">
        <v>28587</v>
      </c>
      <c r="E17" s="28"/>
    </row>
    <row r="18" spans="1:5">
      <c r="C18" s="33" t="e">
        <f>'3Q'!#REF!</f>
        <v>#REF!</v>
      </c>
      <c r="D18" s="23">
        <v>2148</v>
      </c>
    </row>
    <row r="19" spans="1:5">
      <c r="C19" s="35" t="e">
        <f>'3Q'!#REF!</f>
        <v>#REF!</v>
      </c>
      <c r="D19" s="23">
        <v>80</v>
      </c>
    </row>
    <row r="20" spans="1:5">
      <c r="D20" s="34">
        <f>SUM(D17:D19)</f>
        <v>30815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5</vt:i4>
      </vt:variant>
    </vt:vector>
  </HeadingPairs>
  <TitlesOfParts>
    <vt:vector size="5" baseType="lpstr">
      <vt:lpstr>1Q</vt:lpstr>
      <vt:lpstr>2Q</vt:lpstr>
      <vt:lpstr>3Q</vt:lpstr>
      <vt:lpstr>4Q</vt:lpstr>
      <vt:lpstr>July 03 Summary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2006-09-25T09:17:32Z</dcterms:created>
  <dcterms:modified xsi:type="dcterms:W3CDTF">2014-04-14T11:01:12Z</dcterms:modified>
</cp:coreProperties>
</file>