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8735" windowHeight="11700" activeTab="3"/>
  </bookViews>
  <sheets>
    <sheet name="1Q" sheetId="1" r:id="rId1"/>
    <sheet name="2Q" sheetId="2" r:id="rId2"/>
    <sheet name="3Q" sheetId="5" r:id="rId3"/>
    <sheet name="4Q" sheetId="6" r:id="rId4"/>
    <sheet name="July 03 Summary" sheetId="7" r:id="rId5"/>
  </sheets>
  <calcPr calcId="125725"/>
</workbook>
</file>

<file path=xl/calcChain.xml><?xml version="1.0" encoding="utf-8"?>
<calcChain xmlns="http://schemas.openxmlformats.org/spreadsheetml/2006/main">
  <c r="B67" i="6"/>
  <c r="B67" i="5"/>
  <c r="B119" i="2"/>
  <c r="B67" i="1"/>
  <c r="C8" i="7"/>
  <c r="E32" i="5"/>
  <c r="D32"/>
  <c r="D35"/>
  <c r="C19" i="7"/>
  <c r="D20"/>
  <c r="C17"/>
  <c r="C18"/>
  <c r="A8"/>
  <c r="A14"/>
  <c r="B121" i="2"/>
  <c r="B120"/>
  <c r="G5" i="7"/>
  <c r="E5"/>
  <c r="C5"/>
  <c r="A5"/>
  <c r="G2"/>
  <c r="G8"/>
  <c r="G11"/>
  <c r="E2"/>
  <c r="E11"/>
  <c r="C2"/>
  <c r="C11"/>
  <c r="D51" i="5"/>
  <c r="G14" i="7"/>
  <c r="C14"/>
  <c r="A2"/>
  <c r="A11"/>
  <c r="D64" i="5"/>
  <c r="D12"/>
  <c r="D38"/>
  <c r="D64" i="6"/>
  <c r="C64"/>
  <c r="D51"/>
  <c r="C51"/>
  <c r="C38"/>
  <c r="D38"/>
  <c r="D25"/>
  <c r="B68"/>
  <c r="B69"/>
  <c r="C25"/>
  <c r="D12"/>
  <c r="C12"/>
  <c r="D22" i="5"/>
  <c r="D99" i="2"/>
  <c r="D100"/>
  <c r="C64" i="5"/>
  <c r="C51"/>
  <c r="C38"/>
  <c r="C25"/>
  <c r="D97" i="2"/>
  <c r="D103"/>
  <c r="D22"/>
  <c r="D45"/>
  <c r="D19" i="1"/>
  <c r="D38" i="2"/>
  <c r="D6"/>
  <c r="C51"/>
  <c r="D51"/>
  <c r="C12" i="5"/>
  <c r="D64" i="2"/>
  <c r="C64"/>
  <c r="D61" i="1"/>
  <c r="D45"/>
  <c r="D48"/>
  <c r="D77" i="2"/>
  <c r="C77"/>
  <c r="D64" i="1"/>
  <c r="D25" i="2"/>
  <c r="D35" i="1"/>
  <c r="D32"/>
  <c r="D38"/>
  <c r="D22"/>
  <c r="D12" i="2"/>
  <c r="D116"/>
  <c r="C116"/>
  <c r="C103"/>
  <c r="D90"/>
  <c r="C90"/>
  <c r="C38"/>
  <c r="C25"/>
  <c r="C12"/>
  <c r="D51" i="1"/>
  <c r="D12"/>
  <c r="C64"/>
  <c r="C51"/>
  <c r="C38"/>
  <c r="D25"/>
  <c r="C25"/>
  <c r="C12"/>
  <c r="B68"/>
  <c r="B69"/>
  <c r="D25" i="5"/>
  <c r="B68"/>
  <c r="B69"/>
  <c r="E8" i="7"/>
  <c r="E14"/>
  <c r="A17"/>
</calcChain>
</file>

<file path=xl/sharedStrings.xml><?xml version="1.0" encoding="utf-8"?>
<sst xmlns="http://schemas.openxmlformats.org/spreadsheetml/2006/main" count="437" uniqueCount="162">
  <si>
    <t>Cyber Sec – Cyber Security for Government Asia</t>
  </si>
  <si>
    <t xml:space="preserve">Exposition Fee </t>
  </si>
  <si>
    <t xml:space="preserve">Exposition costs </t>
  </si>
  <si>
    <t xml:space="preserve">(Meeting room, Speech, Furniture etc.) </t>
  </si>
  <si>
    <t xml:space="preserve">Stand shipping/construction </t>
  </si>
  <si>
    <t xml:space="preserve">HT Team </t>
  </si>
  <si>
    <t xml:space="preserve">2 Sales + 1 Field </t>
  </si>
  <si>
    <t>TOTAL COST</t>
  </si>
  <si>
    <t>IDEX</t>
  </si>
  <si>
    <t>ISS – Intelligence Surveillance System EMEA</t>
  </si>
  <si>
    <t xml:space="preserve">March 04 - 06 </t>
  </si>
  <si>
    <t xml:space="preserve"> Dubai - UAE </t>
  </si>
  <si>
    <t xml:space="preserve">3 Sales + 3 Field </t>
  </si>
  <si>
    <t xml:space="preserve">TOTAL COST </t>
  </si>
  <si>
    <t xml:space="preserve">January 29 – 30                                         </t>
  </si>
  <si>
    <t xml:space="preserve"> Kuala Lumpur - Malaysia  </t>
  </si>
  <si>
    <t>BUDGET</t>
  </si>
  <si>
    <t>ACTUALS</t>
  </si>
  <si>
    <t>1 Sales + 1 Fae</t>
  </si>
  <si>
    <t>Flights</t>
  </si>
  <si>
    <t>Hotel</t>
  </si>
  <si>
    <t>(Pack: participation fee + table&amp;chairs)</t>
  </si>
  <si>
    <t xml:space="preserve">February 17– 21         </t>
  </si>
  <si>
    <t xml:space="preserve">Abu Dhabi - UAE                       </t>
  </si>
  <si>
    <t>2 Sales + 1 Field</t>
  </si>
  <si>
    <t>3 Sales + 3 Tech</t>
  </si>
  <si>
    <t>1Q BUDGET</t>
  </si>
  <si>
    <t>1Q ACTUALS</t>
  </si>
  <si>
    <t>HOSDB - Security&amp;Policing</t>
  </si>
  <si>
    <t xml:space="preserve">March 12 - 14 </t>
  </si>
  <si>
    <t>Farnborough - UK</t>
  </si>
  <si>
    <t>Cyber Intelligence Asia</t>
  </si>
  <si>
    <t>Kuala Lumpur - Malaysia</t>
  </si>
  <si>
    <t>March 12 - 15</t>
  </si>
  <si>
    <t>(New Nomadic Singapore)</t>
  </si>
  <si>
    <t>(Villani&amp;Villani: walls construction + carpet + stand set up)</t>
  </si>
  <si>
    <t>1 Sales + 1 Field</t>
  </si>
  <si>
    <t>(Pon)</t>
  </si>
  <si>
    <t>(Nomadic)</t>
  </si>
  <si>
    <t xml:space="preserve"> (Maanna flight included in ISS Dubai)</t>
  </si>
  <si>
    <t>GSA - Global Security Asia</t>
  </si>
  <si>
    <t xml:space="preserve">April 02 - 04                                         </t>
  </si>
  <si>
    <t xml:space="preserve">                                                                                          </t>
  </si>
  <si>
    <t>Singapore</t>
  </si>
  <si>
    <t>IALEIA</t>
  </si>
  <si>
    <t xml:space="preserve">April 08 - 12  </t>
  </si>
  <si>
    <t xml:space="preserve">Chicago - USA                 </t>
  </si>
  <si>
    <t>Counter Terror Expo</t>
  </si>
  <si>
    <t>London - UK</t>
  </si>
  <si>
    <t>April 24 - 25</t>
  </si>
  <si>
    <t>Moscow - Russia</t>
  </si>
  <si>
    <t>June 03 - 06</t>
  </si>
  <si>
    <t>ISS Praga</t>
  </si>
  <si>
    <t>June 06 - 07</t>
  </si>
  <si>
    <t>Prague - Czech Republic</t>
  </si>
  <si>
    <t>June 17 - 19</t>
  </si>
  <si>
    <t>2 Sales + 1 Tech</t>
  </si>
  <si>
    <t>(Nomadic USA)</t>
  </si>
  <si>
    <t>3 Sales + 3 Field</t>
  </si>
  <si>
    <t>(Electricity + furniture + graphics printing + TV screen + Internet line)</t>
  </si>
  <si>
    <t>GPEC/CANCELLATA</t>
  </si>
  <si>
    <t>(€ 90 stampa flyer)</t>
  </si>
  <si>
    <t xml:space="preserve">(Maanna flight to KL - Cyber Intelligence - is included) </t>
  </si>
  <si>
    <t xml:space="preserve">(5 Rooms + 1 Suite + Pick-up) </t>
  </si>
  <si>
    <t xml:space="preserve">ACTUALS </t>
  </si>
  <si>
    <t>(cambio Valleri/Ornaghi-&gt;Woon)</t>
  </si>
  <si>
    <t>(cambio Milan-&gt;de Giovanni)</t>
  </si>
  <si>
    <t>(Noleggio TV)</t>
  </si>
  <si>
    <t>(cambio Scarafile-&gt;Velasco)</t>
  </si>
  <si>
    <t xml:space="preserve"> Army Sponsored Fort Belvoir Expo</t>
  </si>
  <si>
    <t>May 09</t>
  </si>
  <si>
    <t>Fort Belvoir - USA</t>
  </si>
  <si>
    <t xml:space="preserve">1 Sales </t>
  </si>
  <si>
    <t>IDEC - CANCELLATA</t>
  </si>
  <si>
    <t>Delta</t>
  </si>
  <si>
    <t>€ 5207: RIMBORSO</t>
  </si>
  <si>
    <t>May 16</t>
  </si>
  <si>
    <t>Sestri Levante - Italy</t>
  </si>
  <si>
    <t>NATIA</t>
  </si>
  <si>
    <t>ISS Brasilia</t>
  </si>
  <si>
    <t>Cyber Defence Symposium</t>
  </si>
  <si>
    <t xml:space="preserve">Matia </t>
  </si>
  <si>
    <t>April 30 - May 02</t>
  </si>
  <si>
    <t>Harrisburg - USA</t>
  </si>
  <si>
    <t>(cambio voli: Luppi x rientro anticipato + Pelliccione/Velasco x aggiunta trasferta a fine fiera)</t>
  </si>
  <si>
    <t>HTCIA</t>
  </si>
  <si>
    <t>ISS Washington</t>
  </si>
  <si>
    <t xml:space="preserve">INTERPOL: Technology Against Crime </t>
  </si>
  <si>
    <t>Lyon - France</t>
  </si>
  <si>
    <t xml:space="preserve">July 08 - 09                  </t>
  </si>
  <si>
    <t>July 16-18</t>
  </si>
  <si>
    <t>Memphis - USA</t>
  </si>
  <si>
    <t>July 23-25</t>
  </si>
  <si>
    <t>Brasilia - BR</t>
  </si>
  <si>
    <t>2 Sales</t>
  </si>
  <si>
    <t>3 Sales + 1 Field + 3 Tech + 1 Management</t>
  </si>
  <si>
    <t>3 Sales + 1 Field + 2 Tech</t>
  </si>
  <si>
    <t>September 08-11</t>
  </si>
  <si>
    <t>Las Vegas - USA</t>
  </si>
  <si>
    <t>September 25-27</t>
  </si>
  <si>
    <t>2Q BUDGET</t>
  </si>
  <si>
    <t>2Q ACTUALS</t>
  </si>
  <si>
    <t>3Q BUDGET</t>
  </si>
  <si>
    <t>3Q ACTUALS</t>
  </si>
  <si>
    <t>(NS Velasco)</t>
  </si>
  <si>
    <t xml:space="preserve">ARMY SPONSORED FT. BELVOIR EXPO (USA) </t>
  </si>
  <si>
    <t>INTERPOL</t>
  </si>
  <si>
    <t>MILIPOL</t>
  </si>
  <si>
    <t>(voli con tappa a Miami x Luppi + Pelliccione)</t>
  </si>
  <si>
    <t xml:space="preserve">October 31    </t>
  </si>
  <si>
    <t>ISS Kuala Lumpur</t>
  </si>
  <si>
    <t>November 04</t>
  </si>
  <si>
    <t>Cartagena - COLOMBIA</t>
  </si>
  <si>
    <t>November 19 - 22</t>
  </si>
  <si>
    <t>Parigi - FR</t>
  </si>
  <si>
    <t>Matia</t>
  </si>
  <si>
    <t>November</t>
  </si>
  <si>
    <t>XXXXXX - USA</t>
  </si>
  <si>
    <t>December 04-06</t>
  </si>
  <si>
    <t>Kuala Lumpur - MALAYSIA</t>
  </si>
  <si>
    <t>3 Sales</t>
  </si>
  <si>
    <t>3 Sales + 2 Field</t>
  </si>
  <si>
    <t>1 Sales</t>
  </si>
  <si>
    <t>Q1 - Exposition Fees</t>
  </si>
  <si>
    <t>Q2 - Exposition Fees</t>
  </si>
  <si>
    <t>Q3 - Exposition Fees</t>
  </si>
  <si>
    <t>Q4 - Exposition Fees</t>
  </si>
  <si>
    <t>2013 Exposition Fees</t>
  </si>
  <si>
    <t>Q1 - Exposition Costs</t>
  </si>
  <si>
    <t>Q2 - Exposition Costs</t>
  </si>
  <si>
    <t>Q3 - Exposition Costs</t>
  </si>
  <si>
    <t>Q4 - Exposition Costs</t>
  </si>
  <si>
    <t>2013 Exposition Costs</t>
  </si>
  <si>
    <t>Q1 - Flights&amp;Hotels</t>
  </si>
  <si>
    <t>Q2 - Flights&amp;Hotels</t>
  </si>
  <si>
    <t>Q3 - Flights&amp;Hotels</t>
  </si>
  <si>
    <t>Q4 - Flights&amp;Hotels</t>
  </si>
  <si>
    <t>2013 Flights&amp;Hotels</t>
  </si>
  <si>
    <t>Q1 - Stand Costs</t>
  </si>
  <si>
    <t>Q2 - Stand Costs</t>
  </si>
  <si>
    <t>Q3 - Stand Costs</t>
  </si>
  <si>
    <t>Q4 - Stand Costs</t>
  </si>
  <si>
    <t>2013 Stand Costs</t>
  </si>
  <si>
    <t>July 03 TOTAL EXPENSES</t>
  </si>
  <si>
    <t>COMMITTED EXPENSES</t>
  </si>
  <si>
    <t>(€ Value - July 3rd)</t>
  </si>
  <si>
    <t>(Costruzione Stand + Furniture)</t>
  </si>
  <si>
    <t>(voli da Miami x Luppi + Pelliccione - voli Caracas-Brasilia x Ornaghi e Velasco, poi cancellati ed emessi con modifiche - Alex tappa Mexico/Lima)</t>
  </si>
  <si>
    <t>(voli Las Vegas-Bogotà-Washington -&gt; Bagnasco sostituito da de Giovanni quindi volo da MXP, hotel Las Vegas soggiorno più lungo x trasferta Bogotà)</t>
  </si>
  <si>
    <t>Tavolo&amp;Sedie+TV+Flyers</t>
  </si>
  <si>
    <t>Costruzione stand</t>
  </si>
  <si>
    <t>Noleggio meeting room + internet line + plasma TV + Furniture + Flyers</t>
  </si>
  <si>
    <t>2 Sales + 3 Tech + 2 Mgmt</t>
  </si>
  <si>
    <t xml:space="preserve">2 Sales </t>
  </si>
  <si>
    <t>Noleggio TV + Internet</t>
  </si>
  <si>
    <t>Velasco ha proseguito per Guatemala - Cile</t>
  </si>
  <si>
    <t>Connessione + Elettricità + Flyers</t>
  </si>
  <si>
    <t>4 Sales + 2 Field + 1 Mgmt</t>
  </si>
  <si>
    <t>Biglietto Catino annullato, Luppi/Milan/Russo volo da Tel Aviv</t>
  </si>
  <si>
    <t>Stand + furniture</t>
  </si>
  <si>
    <t>3 Sales + 1 Field + 2 Tech + 2 Mgmt</t>
  </si>
  <si>
    <t>TV + Internet + Flyers</t>
  </si>
</sst>
</file>

<file path=xl/styles.xml><?xml version="1.0" encoding="utf-8"?>
<styleSheet xmlns="http://schemas.openxmlformats.org/spreadsheetml/2006/main">
  <numFmts count="6">
    <numFmt numFmtId="6" formatCode="&quot;€&quot;\ #,##0;[Red]\-&quot;€&quot;\ #,##0"/>
    <numFmt numFmtId="8" formatCode="&quot;€&quot;\ #,##0.00;[Red]\-&quot;€&quot;\ #,##0.00"/>
    <numFmt numFmtId="164" formatCode="[$$-C09]#,##0"/>
    <numFmt numFmtId="165" formatCode="[$R$-416]\ #,##0.00"/>
    <numFmt numFmtId="166" formatCode="[$$-C09]#,##0.00"/>
    <numFmt numFmtId="167" formatCode="&quot;€&quot;\ #,##0.0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1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9EDF4"/>
        <bgColor indexed="64"/>
      </patternFill>
    </fill>
    <fill>
      <patternFill patternType="solid">
        <fgColor rgb="FFD0D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/>
    <xf numFmtId="0" fontId="0" fillId="0" borderId="0" xfId="0" applyFont="1"/>
    <xf numFmtId="0" fontId="3" fillId="0" borderId="0" xfId="0" applyFont="1"/>
    <xf numFmtId="0" fontId="4" fillId="3" borderId="1" xfId="0" applyFont="1" applyFill="1" applyBorder="1" applyAlignment="1">
      <alignment horizontal="left" vertical="center" wrapText="1" indent="1" readingOrder="1"/>
    </xf>
    <xf numFmtId="8" fontId="4" fillId="3" borderId="1" xfId="0" applyNumberFormat="1" applyFont="1" applyFill="1" applyBorder="1" applyAlignment="1">
      <alignment horizontal="left" vertical="center" wrapText="1" indent="1" readingOrder="1"/>
    </xf>
    <xf numFmtId="0" fontId="4" fillId="2" borderId="2" xfId="0" applyFont="1" applyFill="1" applyBorder="1" applyAlignment="1">
      <alignment horizontal="left" vertical="center" wrapText="1" indent="1" readingOrder="1"/>
    </xf>
    <xf numFmtId="0" fontId="4" fillId="2" borderId="3" xfId="0" applyFont="1" applyFill="1" applyBorder="1" applyAlignment="1">
      <alignment horizontal="left" vertical="center" wrapText="1" indent="1" readingOrder="1"/>
    </xf>
    <xf numFmtId="0" fontId="4" fillId="3" borderId="2" xfId="0" applyFont="1" applyFill="1" applyBorder="1" applyAlignment="1">
      <alignment horizontal="left" vertical="center" wrapText="1" indent="1" readingOrder="1"/>
    </xf>
    <xf numFmtId="0" fontId="1" fillId="0" borderId="0" xfId="0" applyFont="1" applyAlignment="1">
      <alignment horizontal="center"/>
    </xf>
    <xf numFmtId="8" fontId="4" fillId="3" borderId="2" xfId="0" applyNumberFormat="1" applyFont="1" applyFill="1" applyBorder="1" applyAlignment="1">
      <alignment horizontal="left" vertical="center" wrapText="1" indent="1" readingOrder="1"/>
    </xf>
    <xf numFmtId="0" fontId="5" fillId="4" borderId="1" xfId="0" applyFont="1" applyFill="1" applyBorder="1" applyAlignment="1">
      <alignment horizontal="left" vertical="center" wrapText="1" indent="1" readingOrder="1"/>
    </xf>
    <xf numFmtId="8" fontId="5" fillId="4" borderId="1" xfId="0" applyNumberFormat="1" applyFont="1" applyFill="1" applyBorder="1" applyAlignment="1">
      <alignment horizontal="left" vertical="center" wrapText="1" indent="1" readingOrder="1"/>
    </xf>
    <xf numFmtId="0" fontId="6" fillId="0" borderId="0" xfId="0" applyFont="1"/>
    <xf numFmtId="8" fontId="4" fillId="2" borderId="2" xfId="0" applyNumberFormat="1" applyFont="1" applyFill="1" applyBorder="1" applyAlignment="1">
      <alignment horizontal="left" vertical="center" wrapText="1" indent="1" readingOrder="1"/>
    </xf>
    <xf numFmtId="0" fontId="5" fillId="5" borderId="1" xfId="0" applyFont="1" applyFill="1" applyBorder="1" applyAlignment="1">
      <alignment horizontal="left" vertical="center" wrapText="1" indent="1" readingOrder="1"/>
    </xf>
    <xf numFmtId="8" fontId="5" fillId="5" borderId="1" xfId="0" applyNumberFormat="1" applyFont="1" applyFill="1" applyBorder="1" applyAlignment="1">
      <alignment horizontal="left" vertical="center" wrapText="1" indent="1" readingOrder="1"/>
    </xf>
    <xf numFmtId="8" fontId="4" fillId="2" borderId="2" xfId="0" applyNumberFormat="1" applyFont="1" applyFill="1" applyBorder="1" applyAlignment="1">
      <alignment horizontal="left" vertical="center" wrapText="1" indent="1" readingOrder="1"/>
    </xf>
    <xf numFmtId="0" fontId="7" fillId="0" borderId="0" xfId="0" applyFont="1"/>
    <xf numFmtId="8" fontId="4" fillId="2" borderId="2" xfId="0" applyNumberFormat="1" applyFont="1" applyFill="1" applyBorder="1" applyAlignment="1">
      <alignment horizontal="left" vertical="center" wrapText="1" indent="1" readingOrder="1"/>
    </xf>
    <xf numFmtId="8" fontId="4" fillId="2" borderId="2" xfId="0" applyNumberFormat="1" applyFont="1" applyFill="1" applyBorder="1" applyAlignment="1">
      <alignment horizontal="left" vertical="center" wrapText="1" indent="1" readingOrder="1"/>
    </xf>
    <xf numFmtId="8" fontId="4" fillId="2" borderId="2" xfId="0" applyNumberFormat="1" applyFont="1" applyFill="1" applyBorder="1" applyAlignment="1">
      <alignment horizontal="left" vertical="center" wrapText="1" indent="1" readingOrder="1"/>
    </xf>
    <xf numFmtId="0" fontId="8" fillId="0" borderId="0" xfId="0" applyFont="1"/>
    <xf numFmtId="8" fontId="4" fillId="2" borderId="2" xfId="0" applyNumberFormat="1" applyFont="1" applyFill="1" applyBorder="1" applyAlignment="1">
      <alignment horizontal="left" vertical="center" wrapText="1" indent="1" readingOrder="1"/>
    </xf>
    <xf numFmtId="8" fontId="4" fillId="2" borderId="2" xfId="0" applyNumberFormat="1" applyFont="1" applyFill="1" applyBorder="1" applyAlignment="1">
      <alignment horizontal="left" vertical="center" wrapText="1" indent="1" readingOrder="1"/>
    </xf>
    <xf numFmtId="8" fontId="4" fillId="2" borderId="2" xfId="0" applyNumberFormat="1" applyFont="1" applyFill="1" applyBorder="1" applyAlignment="1">
      <alignment horizontal="left" vertical="center" wrapText="1" indent="1" readingOrder="1"/>
    </xf>
    <xf numFmtId="8" fontId="4" fillId="2" borderId="2" xfId="0" applyNumberFormat="1" applyFont="1" applyFill="1" applyBorder="1" applyAlignment="1">
      <alignment horizontal="left" vertical="center" wrapText="1" indent="1" readingOrder="1"/>
    </xf>
    <xf numFmtId="0" fontId="6" fillId="0" borderId="0" xfId="0" applyFont="1" applyAlignment="1">
      <alignment horizontal="right"/>
    </xf>
    <xf numFmtId="8" fontId="1" fillId="0" borderId="0" xfId="0" applyNumberFormat="1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0" fillId="3" borderId="1" xfId="0" applyFont="1" applyFill="1" applyBorder="1" applyAlignment="1">
      <alignment horizontal="left" vertical="center" wrapText="1" indent="1" readingOrder="1"/>
    </xf>
    <xf numFmtId="8" fontId="10" fillId="3" borderId="1" xfId="0" applyNumberFormat="1" applyFont="1" applyFill="1" applyBorder="1" applyAlignment="1">
      <alignment horizontal="left" vertical="center" wrapText="1" indent="1" readingOrder="1"/>
    </xf>
    <xf numFmtId="0" fontId="10" fillId="2" borderId="2" xfId="0" applyFont="1" applyFill="1" applyBorder="1" applyAlignment="1">
      <alignment horizontal="left" vertical="center" wrapText="1" indent="1" readingOrder="1"/>
    </xf>
    <xf numFmtId="0" fontId="10" fillId="2" borderId="3" xfId="0" applyFont="1" applyFill="1" applyBorder="1" applyAlignment="1">
      <alignment horizontal="left" vertical="center" wrapText="1" indent="1" readingOrder="1"/>
    </xf>
    <xf numFmtId="0" fontId="10" fillId="3" borderId="2" xfId="0" applyFont="1" applyFill="1" applyBorder="1" applyAlignment="1">
      <alignment horizontal="left" vertical="center" wrapText="1" indent="1" readingOrder="1"/>
    </xf>
    <xf numFmtId="8" fontId="10" fillId="3" borderId="2" xfId="0" applyNumberFormat="1" applyFont="1" applyFill="1" applyBorder="1" applyAlignment="1">
      <alignment horizontal="left" vertical="center" wrapText="1" indent="1" readingOrder="1"/>
    </xf>
    <xf numFmtId="8" fontId="10" fillId="2" borderId="2" xfId="0" applyNumberFormat="1" applyFont="1" applyFill="1" applyBorder="1" applyAlignment="1">
      <alignment horizontal="left" vertical="center" wrapText="1" indent="1" readingOrder="1"/>
    </xf>
    <xf numFmtId="0" fontId="11" fillId="4" borderId="1" xfId="0" applyFont="1" applyFill="1" applyBorder="1" applyAlignment="1">
      <alignment horizontal="left" vertical="center" wrapText="1" indent="1" readingOrder="1"/>
    </xf>
    <xf numFmtId="8" fontId="11" fillId="4" borderId="1" xfId="0" applyNumberFormat="1" applyFont="1" applyFill="1" applyBorder="1" applyAlignment="1">
      <alignment horizontal="left" vertical="center" wrapText="1" indent="1" readingOrder="1"/>
    </xf>
    <xf numFmtId="8" fontId="4" fillId="2" borderId="2" xfId="0" applyNumberFormat="1" applyFont="1" applyFill="1" applyBorder="1" applyAlignment="1">
      <alignment horizontal="left" vertical="center" wrapText="1" indent="1" readingOrder="1"/>
    </xf>
    <xf numFmtId="17" fontId="0" fillId="0" borderId="0" xfId="0" applyNumberFormat="1"/>
    <xf numFmtId="8" fontId="4" fillId="2" borderId="2" xfId="0" applyNumberFormat="1" applyFont="1" applyFill="1" applyBorder="1" applyAlignment="1">
      <alignment horizontal="left" vertical="center" wrapText="1" indent="1" readingOrder="1"/>
    </xf>
    <xf numFmtId="8" fontId="4" fillId="2" borderId="2" xfId="0" applyNumberFormat="1" applyFont="1" applyFill="1" applyBorder="1" applyAlignment="1">
      <alignment horizontal="left" vertical="center" wrapText="1" indent="1" readingOrder="1"/>
    </xf>
    <xf numFmtId="8" fontId="4" fillId="2" borderId="2" xfId="0" applyNumberFormat="1" applyFont="1" applyFill="1" applyBorder="1" applyAlignment="1">
      <alignment horizontal="left" vertical="center" wrapText="1" indent="1" readingOrder="1"/>
    </xf>
    <xf numFmtId="8" fontId="4" fillId="2" borderId="2" xfId="0" applyNumberFormat="1" applyFont="1" applyFill="1" applyBorder="1" applyAlignment="1">
      <alignment horizontal="left" vertical="center" wrapText="1" indent="1" readingOrder="1"/>
    </xf>
    <xf numFmtId="8" fontId="4" fillId="2" borderId="2" xfId="0" applyNumberFormat="1" applyFont="1" applyFill="1" applyBorder="1" applyAlignment="1">
      <alignment horizontal="left" vertical="center" wrapText="1" indent="1" readingOrder="1"/>
    </xf>
    <xf numFmtId="8" fontId="0" fillId="0" borderId="0" xfId="0" applyNumberFormat="1"/>
    <xf numFmtId="8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12" fillId="0" borderId="0" xfId="0" applyFont="1" applyAlignment="1">
      <alignment horizontal="center"/>
    </xf>
    <xf numFmtId="6" fontId="0" fillId="0" borderId="0" xfId="0" applyNumberFormat="1"/>
    <xf numFmtId="6" fontId="0" fillId="0" borderId="0" xfId="0" applyNumberFormat="1" applyAlignment="1">
      <alignment horizontal="left"/>
    </xf>
    <xf numFmtId="164" fontId="7" fillId="0" borderId="0" xfId="0" applyNumberFormat="1" applyFont="1"/>
    <xf numFmtId="166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8" fontId="1" fillId="0" borderId="0" xfId="0" applyNumberFormat="1" applyFont="1"/>
    <xf numFmtId="167" fontId="1" fillId="0" borderId="0" xfId="0" applyNumberFormat="1" applyFont="1" applyAlignment="1">
      <alignment horizontal="center"/>
    </xf>
    <xf numFmtId="8" fontId="4" fillId="2" borderId="2" xfId="0" applyNumberFormat="1" applyFont="1" applyFill="1" applyBorder="1" applyAlignment="1">
      <alignment horizontal="left" vertical="center" wrapText="1" indent="1" readingOrder="1"/>
    </xf>
    <xf numFmtId="165" fontId="7" fillId="0" borderId="0" xfId="0" applyNumberFormat="1" applyFont="1" applyAlignment="1">
      <alignment horizontal="right"/>
    </xf>
    <xf numFmtId="165" fontId="8" fillId="0" borderId="0" xfId="0" applyNumberFormat="1" applyFont="1"/>
    <xf numFmtId="6" fontId="8" fillId="0" borderId="0" xfId="0" applyNumberFormat="1" applyFont="1"/>
    <xf numFmtId="164" fontId="8" fillId="0" borderId="0" xfId="0" applyNumberFormat="1" applyFont="1"/>
    <xf numFmtId="166" fontId="8" fillId="0" borderId="0" xfId="0" applyNumberFormat="1" applyFont="1"/>
    <xf numFmtId="8" fontId="4" fillId="2" borderId="2" xfId="0" applyNumberFormat="1" applyFont="1" applyFill="1" applyBorder="1" applyAlignment="1">
      <alignment horizontal="left" vertical="center" wrapText="1" indent="1" readingOrder="1"/>
    </xf>
    <xf numFmtId="8" fontId="4" fillId="2" borderId="2" xfId="0" applyNumberFormat="1" applyFont="1" applyFill="1" applyBorder="1" applyAlignment="1">
      <alignment horizontal="left" vertical="center" wrapText="1" indent="1" readingOrder="1"/>
    </xf>
    <xf numFmtId="8" fontId="4" fillId="2" borderId="2" xfId="0" applyNumberFormat="1" applyFont="1" applyFill="1" applyBorder="1" applyAlignment="1">
      <alignment horizontal="left" vertical="center" wrapText="1" indent="1" readingOrder="1"/>
    </xf>
    <xf numFmtId="8" fontId="4" fillId="2" borderId="3" xfId="0" applyNumberFormat="1" applyFont="1" applyFill="1" applyBorder="1" applyAlignment="1">
      <alignment horizontal="left" vertical="center" wrapText="1" indent="1" readingOrder="1"/>
    </xf>
    <xf numFmtId="8" fontId="10" fillId="2" borderId="2" xfId="0" applyNumberFormat="1" applyFont="1" applyFill="1" applyBorder="1" applyAlignment="1">
      <alignment horizontal="left" vertical="center" wrapText="1" indent="1" readingOrder="1"/>
    </xf>
    <xf numFmtId="8" fontId="10" fillId="2" borderId="3" xfId="0" applyNumberFormat="1" applyFont="1" applyFill="1" applyBorder="1" applyAlignment="1">
      <alignment horizontal="left" vertical="center" wrapText="1" indent="1" readingOrder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opLeftCell="A46" workbookViewId="0">
      <selection activeCell="B68" sqref="B68"/>
    </sheetView>
  </sheetViews>
  <sheetFormatPr defaultRowHeight="15"/>
  <cols>
    <col min="1" max="1" width="41.5703125" customWidth="1"/>
    <col min="2" max="2" width="13.85546875" customWidth="1"/>
    <col min="3" max="3" width="50.28515625" customWidth="1"/>
    <col min="4" max="4" width="32.85546875" customWidth="1"/>
  </cols>
  <sheetData>
    <row r="1" spans="1:5">
      <c r="A1" s="13" t="s">
        <v>0</v>
      </c>
      <c r="B1" s="2"/>
      <c r="C1" s="2"/>
    </row>
    <row r="2" spans="1:5">
      <c r="A2" s="3" t="s">
        <v>14</v>
      </c>
      <c r="B2" s="2"/>
      <c r="C2" s="2"/>
    </row>
    <row r="3" spans="1:5">
      <c r="A3" s="2" t="s">
        <v>15</v>
      </c>
      <c r="C3" s="2"/>
    </row>
    <row r="4" spans="1:5" ht="15.75" thickBot="1">
      <c r="A4" s="2"/>
      <c r="C4" s="9" t="s">
        <v>16</v>
      </c>
      <c r="D4" s="9" t="s">
        <v>17</v>
      </c>
    </row>
    <row r="5" spans="1:5" ht="15.75" thickBot="1">
      <c r="A5" s="4" t="s">
        <v>1</v>
      </c>
      <c r="C5" s="5">
        <v>5000</v>
      </c>
      <c r="D5" s="5">
        <v>7587.61</v>
      </c>
      <c r="E5" t="s">
        <v>21</v>
      </c>
    </row>
    <row r="6" spans="1:5">
      <c r="A6" s="6" t="s">
        <v>2</v>
      </c>
      <c r="C6" s="69">
        <v>1000</v>
      </c>
      <c r="D6" s="69">
        <v>0</v>
      </c>
    </row>
    <row r="7" spans="1:5" ht="15.75" thickBot="1">
      <c r="A7" s="7" t="s">
        <v>3</v>
      </c>
      <c r="C7" s="70"/>
      <c r="D7" s="70"/>
    </row>
    <row r="8" spans="1:5" ht="15.75" thickBot="1">
      <c r="A8" s="8" t="s">
        <v>20</v>
      </c>
      <c r="C8" s="10">
        <v>1500</v>
      </c>
      <c r="D8" s="10">
        <v>490</v>
      </c>
    </row>
    <row r="9" spans="1:5" ht="15.75" thickBot="1">
      <c r="A9" s="6" t="s">
        <v>19</v>
      </c>
      <c r="C9" s="14">
        <v>3800</v>
      </c>
      <c r="D9" s="14">
        <v>754</v>
      </c>
    </row>
    <row r="10" spans="1:5" ht="15.75" thickBot="1">
      <c r="A10" s="8" t="s">
        <v>4</v>
      </c>
      <c r="C10" s="10">
        <v>4000</v>
      </c>
      <c r="D10" s="10">
        <v>2336.38</v>
      </c>
      <c r="E10" t="s">
        <v>34</v>
      </c>
    </row>
    <row r="11" spans="1:5" ht="15.75" thickBot="1">
      <c r="A11" s="6" t="s">
        <v>5</v>
      </c>
      <c r="C11" s="14" t="s">
        <v>6</v>
      </c>
      <c r="D11" s="14" t="s">
        <v>18</v>
      </c>
    </row>
    <row r="12" spans="1:5" ht="15.75" thickBot="1">
      <c r="A12" s="11" t="s">
        <v>7</v>
      </c>
      <c r="C12" s="12">
        <f>SUM(C5:C10)</f>
        <v>15300</v>
      </c>
      <c r="D12" s="12">
        <f>SUM(D5:D10)</f>
        <v>11167.990000000002</v>
      </c>
    </row>
    <row r="14" spans="1:5">
      <c r="A14" s="13" t="s">
        <v>8</v>
      </c>
      <c r="C14" s="1"/>
    </row>
    <row r="15" spans="1:5">
      <c r="A15" t="s">
        <v>22</v>
      </c>
      <c r="C15" s="2"/>
    </row>
    <row r="16" spans="1:5">
      <c r="A16" t="s">
        <v>23</v>
      </c>
    </row>
    <row r="17" spans="1:7" ht="15.75" thickBot="1">
      <c r="C17" s="9" t="s">
        <v>16</v>
      </c>
      <c r="D17" s="9" t="s">
        <v>64</v>
      </c>
      <c r="E17" s="18" t="s">
        <v>66</v>
      </c>
      <c r="F17" s="18"/>
      <c r="G17" s="18"/>
    </row>
    <row r="18" spans="1:7" ht="15.75" thickBot="1">
      <c r="A18" s="4" t="s">
        <v>1</v>
      </c>
      <c r="C18" s="5">
        <v>8500</v>
      </c>
      <c r="D18" s="5">
        <v>12866</v>
      </c>
    </row>
    <row r="19" spans="1:7" ht="15.75" customHeight="1">
      <c r="A19" s="6" t="s">
        <v>2</v>
      </c>
      <c r="C19" s="69">
        <v>2000</v>
      </c>
      <c r="D19" s="69">
        <f>SUM(3320+854+4+74)</f>
        <v>4252</v>
      </c>
      <c r="E19" t="s">
        <v>59</v>
      </c>
    </row>
    <row r="20" spans="1:7" ht="15.75" customHeight="1" thickBot="1">
      <c r="A20" s="7" t="s">
        <v>3</v>
      </c>
      <c r="C20" s="70"/>
      <c r="D20" s="70"/>
    </row>
    <row r="21" spans="1:7" ht="15.75" customHeight="1" thickBot="1">
      <c r="A21" s="8" t="s">
        <v>20</v>
      </c>
      <c r="C21" s="10">
        <v>4000</v>
      </c>
      <c r="D21" s="10">
        <v>7757.11</v>
      </c>
    </row>
    <row r="22" spans="1:7" ht="15.75" customHeight="1" thickBot="1">
      <c r="A22" s="6" t="s">
        <v>19</v>
      </c>
      <c r="C22" s="14">
        <v>2500</v>
      </c>
      <c r="D22" s="14">
        <f>1580+840</f>
        <v>2420</v>
      </c>
    </row>
    <row r="23" spans="1:7" ht="15.75" thickBot="1">
      <c r="A23" s="8" t="s">
        <v>4</v>
      </c>
      <c r="C23" s="10">
        <v>2800</v>
      </c>
      <c r="D23" s="10">
        <v>9000</v>
      </c>
      <c r="E23" t="s">
        <v>35</v>
      </c>
    </row>
    <row r="24" spans="1:7" ht="15.75" thickBot="1">
      <c r="A24" s="6" t="s">
        <v>5</v>
      </c>
      <c r="C24" s="14" t="s">
        <v>6</v>
      </c>
      <c r="D24" s="14" t="s">
        <v>24</v>
      </c>
    </row>
    <row r="25" spans="1:7" ht="15.75" thickBot="1">
      <c r="A25" s="11" t="s">
        <v>7</v>
      </c>
      <c r="C25" s="12">
        <f>SUM(C18:C23)</f>
        <v>19800</v>
      </c>
      <c r="D25" s="12">
        <f>SUM(D18:D23)</f>
        <v>36295.11</v>
      </c>
    </row>
    <row r="27" spans="1:7">
      <c r="A27" s="13" t="s">
        <v>9</v>
      </c>
      <c r="C27" s="13"/>
      <c r="D27" s="13"/>
    </row>
    <row r="28" spans="1:7">
      <c r="A28" t="s">
        <v>10</v>
      </c>
    </row>
    <row r="29" spans="1:7">
      <c r="A29" t="s">
        <v>11</v>
      </c>
    </row>
    <row r="30" spans="1:7" ht="15.75" thickBot="1">
      <c r="C30" s="9" t="s">
        <v>16</v>
      </c>
      <c r="D30" s="9" t="s">
        <v>17</v>
      </c>
      <c r="E30" s="18" t="s">
        <v>65</v>
      </c>
    </row>
    <row r="31" spans="1:7" ht="15.75" thickBot="1">
      <c r="A31" s="4" t="s">
        <v>1</v>
      </c>
      <c r="C31" s="5">
        <v>11500</v>
      </c>
      <c r="D31" s="5">
        <v>10700</v>
      </c>
    </row>
    <row r="32" spans="1:7" ht="15" customHeight="1">
      <c r="A32" s="6" t="s">
        <v>2</v>
      </c>
      <c r="C32" s="69">
        <v>1200</v>
      </c>
      <c r="D32" s="69">
        <f>770+90+31</f>
        <v>891</v>
      </c>
      <c r="E32" s="18"/>
    </row>
    <row r="33" spans="1:5" ht="15.75" customHeight="1" thickBot="1">
      <c r="A33" s="7" t="s">
        <v>3</v>
      </c>
      <c r="C33" s="70"/>
      <c r="D33" s="70"/>
      <c r="E33" t="s">
        <v>61</v>
      </c>
    </row>
    <row r="34" spans="1:5" ht="15.75" customHeight="1" thickBot="1">
      <c r="A34" s="8" t="s">
        <v>20</v>
      </c>
      <c r="C34" s="10">
        <v>5200</v>
      </c>
      <c r="D34" s="10">
        <v>4500</v>
      </c>
      <c r="E34" t="s">
        <v>63</v>
      </c>
    </row>
    <row r="35" spans="1:5" ht="15.75" customHeight="1" thickBot="1">
      <c r="A35" s="6" t="s">
        <v>19</v>
      </c>
      <c r="C35" s="14">
        <v>4300</v>
      </c>
      <c r="D35" s="21">
        <f>3355.28+1096</f>
        <v>4451.2800000000007</v>
      </c>
      <c r="E35" t="s">
        <v>62</v>
      </c>
    </row>
    <row r="36" spans="1:5" ht="15.75" thickBot="1">
      <c r="A36" s="8" t="s">
        <v>4</v>
      </c>
      <c r="C36" s="10">
        <v>2000</v>
      </c>
      <c r="D36" s="10">
        <v>4859</v>
      </c>
      <c r="E36" t="s">
        <v>37</v>
      </c>
    </row>
    <row r="37" spans="1:5" ht="15.75" thickBot="1">
      <c r="A37" s="6" t="s">
        <v>5</v>
      </c>
      <c r="C37" s="14" t="s">
        <v>12</v>
      </c>
      <c r="D37" s="14" t="s">
        <v>25</v>
      </c>
    </row>
    <row r="38" spans="1:5" ht="15.75" thickBot="1">
      <c r="A38" s="11" t="s">
        <v>13</v>
      </c>
      <c r="C38" s="12">
        <f>SUM(C31:C36)</f>
        <v>24200</v>
      </c>
      <c r="D38" s="12">
        <f>SUM(D31:D36)</f>
        <v>25401.279999999999</v>
      </c>
    </row>
    <row r="40" spans="1:5">
      <c r="A40" s="13" t="s">
        <v>28</v>
      </c>
      <c r="C40" s="13"/>
      <c r="D40" s="13"/>
    </row>
    <row r="41" spans="1:5">
      <c r="A41" t="s">
        <v>29</v>
      </c>
    </row>
    <row r="42" spans="1:5">
      <c r="A42" t="s">
        <v>30</v>
      </c>
    </row>
    <row r="43" spans="1:5" ht="15.75" thickBot="1">
      <c r="C43" s="9" t="s">
        <v>16</v>
      </c>
      <c r="D43" s="9" t="s">
        <v>17</v>
      </c>
    </row>
    <row r="44" spans="1:5" ht="25.5" customHeight="1" thickBot="1">
      <c r="A44" s="4" t="s">
        <v>1</v>
      </c>
      <c r="C44" s="5">
        <v>4800</v>
      </c>
      <c r="D44" s="5">
        <v>5360</v>
      </c>
    </row>
    <row r="45" spans="1:5" ht="15" customHeight="1">
      <c r="A45" s="6" t="s">
        <v>2</v>
      </c>
      <c r="C45" s="69">
        <v>900</v>
      </c>
      <c r="D45" s="69">
        <f>710+417</f>
        <v>1127</v>
      </c>
      <c r="E45" s="18"/>
    </row>
    <row r="46" spans="1:5" ht="15.75" customHeight="1" thickBot="1">
      <c r="A46" s="7" t="s">
        <v>3</v>
      </c>
      <c r="C46" s="70"/>
      <c r="D46" s="70"/>
    </row>
    <row r="47" spans="1:5" ht="15.75" customHeight="1" thickBot="1">
      <c r="A47" s="8" t="s">
        <v>20</v>
      </c>
      <c r="C47" s="10">
        <v>1600</v>
      </c>
      <c r="D47" s="10">
        <v>627</v>
      </c>
    </row>
    <row r="48" spans="1:5" ht="15.75" customHeight="1" thickBot="1">
      <c r="A48" s="6" t="s">
        <v>19</v>
      </c>
      <c r="C48" s="17">
        <v>900</v>
      </c>
      <c r="D48" s="23">
        <f>380+1616+127+655+551</f>
        <v>3329</v>
      </c>
      <c r="E48" s="18" t="s">
        <v>68</v>
      </c>
    </row>
    <row r="49" spans="1:5" ht="15.75" thickBot="1">
      <c r="A49" s="8" t="s">
        <v>4</v>
      </c>
      <c r="C49" s="10">
        <v>450</v>
      </c>
      <c r="D49" s="10">
        <v>1165</v>
      </c>
      <c r="E49" t="s">
        <v>38</v>
      </c>
    </row>
    <row r="50" spans="1:5" ht="15.75" thickBot="1">
      <c r="A50" s="6" t="s">
        <v>5</v>
      </c>
      <c r="C50" s="17" t="s">
        <v>24</v>
      </c>
      <c r="D50" s="17" t="s">
        <v>36</v>
      </c>
    </row>
    <row r="51" spans="1:5" ht="15.75" thickBot="1">
      <c r="A51" s="11" t="s">
        <v>13</v>
      </c>
      <c r="C51" s="12">
        <f>SUM(C44:C49)</f>
        <v>8650</v>
      </c>
      <c r="D51" s="12">
        <f>SUM(D44:D49)</f>
        <v>11608</v>
      </c>
    </row>
    <row r="53" spans="1:5">
      <c r="A53" s="13" t="s">
        <v>31</v>
      </c>
    </row>
    <row r="54" spans="1:5">
      <c r="A54" t="s">
        <v>33</v>
      </c>
    </row>
    <row r="55" spans="1:5">
      <c r="A55" t="s">
        <v>32</v>
      </c>
    </row>
    <row r="56" spans="1:5" ht="15.75" thickBot="1">
      <c r="C56" s="9" t="s">
        <v>16</v>
      </c>
      <c r="D56" s="9" t="s">
        <v>17</v>
      </c>
    </row>
    <row r="57" spans="1:5" ht="15.75" thickBot="1">
      <c r="A57" s="4" t="s">
        <v>1</v>
      </c>
      <c r="C57" s="5">
        <v>9300</v>
      </c>
      <c r="D57" s="5">
        <v>3040</v>
      </c>
    </row>
    <row r="58" spans="1:5">
      <c r="A58" s="6" t="s">
        <v>2</v>
      </c>
      <c r="C58" s="69">
        <v>1070</v>
      </c>
      <c r="D58" s="69">
        <v>138</v>
      </c>
      <c r="E58" s="22" t="s">
        <v>67</v>
      </c>
    </row>
    <row r="59" spans="1:5" ht="15.75" thickBot="1">
      <c r="A59" s="7" t="s">
        <v>3</v>
      </c>
      <c r="C59" s="70"/>
      <c r="D59" s="70"/>
    </row>
    <row r="60" spans="1:5" ht="15.75" thickBot="1">
      <c r="A60" s="8" t="s">
        <v>20</v>
      </c>
      <c r="C60" s="10">
        <v>1500</v>
      </c>
      <c r="D60" s="10">
        <v>1676</v>
      </c>
      <c r="E60" s="18"/>
    </row>
    <row r="61" spans="1:5" ht="15.75" thickBot="1">
      <c r="A61" s="6" t="s">
        <v>19</v>
      </c>
      <c r="C61" s="17">
        <v>3800</v>
      </c>
      <c r="D61" s="25">
        <f>770+60</f>
        <v>830</v>
      </c>
      <c r="E61" t="s">
        <v>39</v>
      </c>
    </row>
    <row r="62" spans="1:5" ht="15.75" thickBot="1">
      <c r="A62" s="8" t="s">
        <v>4</v>
      </c>
      <c r="C62" s="10">
        <v>4000</v>
      </c>
      <c r="D62" s="10">
        <v>0</v>
      </c>
      <c r="E62" t="s">
        <v>34</v>
      </c>
    </row>
    <row r="63" spans="1:5" ht="15.75" thickBot="1">
      <c r="A63" s="6" t="s">
        <v>5</v>
      </c>
      <c r="C63" s="17" t="s">
        <v>24</v>
      </c>
      <c r="D63" s="17" t="s">
        <v>24</v>
      </c>
    </row>
    <row r="64" spans="1:5" ht="15.75" thickBot="1">
      <c r="A64" s="11" t="s">
        <v>13</v>
      </c>
      <c r="C64" s="12">
        <f>SUM(C57:C62)</f>
        <v>19670</v>
      </c>
      <c r="D64" s="12">
        <f>SUM(D57:D62)</f>
        <v>5684</v>
      </c>
    </row>
    <row r="66" spans="1:2" ht="15.75" thickBot="1"/>
    <row r="67" spans="1:2" ht="15.75" thickBot="1">
      <c r="A67" s="15" t="s">
        <v>26</v>
      </c>
      <c r="B67" s="16">
        <f>SUM(C12+C25+C38+C51+C64)</f>
        <v>87620</v>
      </c>
    </row>
    <row r="68" spans="1:2" ht="15.75" thickBot="1">
      <c r="A68" s="15" t="s">
        <v>27</v>
      </c>
      <c r="B68" s="16">
        <f>SUM(D12+D25+D38+D51+D64)</f>
        <v>90156.38</v>
      </c>
    </row>
    <row r="69" spans="1:2">
      <c r="A69" s="27" t="s">
        <v>74</v>
      </c>
      <c r="B69" s="28">
        <f>B67-B68</f>
        <v>-2536.3800000000047</v>
      </c>
    </row>
  </sheetData>
  <mergeCells count="10">
    <mergeCell ref="C45:C46"/>
    <mergeCell ref="D45:D46"/>
    <mergeCell ref="C58:C59"/>
    <mergeCell ref="D58:D59"/>
    <mergeCell ref="C6:C7"/>
    <mergeCell ref="D6:D7"/>
    <mergeCell ref="C19:C20"/>
    <mergeCell ref="D19:D20"/>
    <mergeCell ref="D32:D33"/>
    <mergeCell ref="C32:C3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1"/>
  <sheetViews>
    <sheetView topLeftCell="A97" workbookViewId="0">
      <selection activeCell="B120" sqref="B120"/>
    </sheetView>
  </sheetViews>
  <sheetFormatPr defaultRowHeight="15"/>
  <cols>
    <col min="1" max="1" width="37.7109375" customWidth="1"/>
    <col min="2" max="2" width="13.85546875" customWidth="1"/>
    <col min="3" max="3" width="50.28515625" customWidth="1"/>
    <col min="4" max="4" width="32.85546875" customWidth="1"/>
  </cols>
  <sheetData>
    <row r="1" spans="1:6">
      <c r="A1" s="13" t="s">
        <v>40</v>
      </c>
      <c r="B1" s="2"/>
      <c r="C1" s="2"/>
    </row>
    <row r="2" spans="1:6">
      <c r="A2" s="3" t="s">
        <v>41</v>
      </c>
      <c r="B2" s="2"/>
      <c r="C2" s="2"/>
    </row>
    <row r="3" spans="1:6">
      <c r="A3" t="s">
        <v>43</v>
      </c>
      <c r="C3" s="2"/>
    </row>
    <row r="4" spans="1:6" ht="15.75" thickBot="1">
      <c r="A4" s="2"/>
      <c r="C4" s="9" t="s">
        <v>16</v>
      </c>
      <c r="D4" s="9" t="s">
        <v>17</v>
      </c>
    </row>
    <row r="5" spans="1:6" ht="15.75" thickBot="1">
      <c r="A5" s="4" t="s">
        <v>1</v>
      </c>
      <c r="B5" t="s">
        <v>42</v>
      </c>
      <c r="C5" s="5">
        <v>7500</v>
      </c>
      <c r="D5" s="5">
        <v>7300</v>
      </c>
    </row>
    <row r="6" spans="1:6">
      <c r="A6" s="6" t="s">
        <v>2</v>
      </c>
      <c r="C6" s="69">
        <v>1070</v>
      </c>
      <c r="D6" s="69">
        <f>1199+668</f>
        <v>1867</v>
      </c>
      <c r="E6" s="18"/>
      <c r="F6" s="18"/>
    </row>
    <row r="7" spans="1:6" ht="15.75" thickBot="1">
      <c r="A7" s="7" t="s">
        <v>3</v>
      </c>
      <c r="C7" s="70"/>
      <c r="D7" s="70"/>
    </row>
    <row r="8" spans="1:6" ht="15.75" thickBot="1">
      <c r="A8" s="8" t="s">
        <v>20</v>
      </c>
      <c r="C8" s="10">
        <v>1500</v>
      </c>
      <c r="D8" s="10">
        <v>1130</v>
      </c>
    </row>
    <row r="9" spans="1:6" ht="15.75" thickBot="1">
      <c r="A9" s="6" t="s">
        <v>19</v>
      </c>
      <c r="C9" s="19">
        <v>3800</v>
      </c>
      <c r="D9" s="19">
        <v>2232</v>
      </c>
    </row>
    <row r="10" spans="1:6" ht="15.75" thickBot="1">
      <c r="A10" s="8" t="s">
        <v>4</v>
      </c>
      <c r="C10" s="10">
        <v>5000</v>
      </c>
      <c r="D10" s="10">
        <v>0</v>
      </c>
      <c r="E10" t="s">
        <v>34</v>
      </c>
    </row>
    <row r="11" spans="1:6" ht="15.75" thickBot="1">
      <c r="A11" s="6" t="s">
        <v>5</v>
      </c>
      <c r="C11" s="20" t="s">
        <v>24</v>
      </c>
      <c r="D11" s="20" t="s">
        <v>24</v>
      </c>
    </row>
    <row r="12" spans="1:6" ht="15.75" thickBot="1">
      <c r="A12" s="11" t="s">
        <v>7</v>
      </c>
      <c r="C12" s="12">
        <f>SUM(C5:C10)</f>
        <v>18870</v>
      </c>
      <c r="D12" s="12">
        <f>SUM(D5:D10)</f>
        <v>12529</v>
      </c>
    </row>
    <row r="14" spans="1:6">
      <c r="A14" s="13" t="s">
        <v>44</v>
      </c>
      <c r="C14" s="1"/>
    </row>
    <row r="15" spans="1:6">
      <c r="A15" t="s">
        <v>45</v>
      </c>
      <c r="C15" s="2"/>
    </row>
    <row r="16" spans="1:6">
      <c r="A16" t="s">
        <v>46</v>
      </c>
    </row>
    <row r="17" spans="1:6" ht="15.75" thickBot="1">
      <c r="C17" s="9" t="s">
        <v>16</v>
      </c>
      <c r="D17" s="9" t="s">
        <v>17</v>
      </c>
      <c r="E17" s="18" t="s">
        <v>84</v>
      </c>
    </row>
    <row r="18" spans="1:6" ht="15.75" thickBot="1">
      <c r="A18" s="4" t="s">
        <v>1</v>
      </c>
      <c r="C18" s="5">
        <v>4050</v>
      </c>
      <c r="D18" s="5">
        <v>8860.73</v>
      </c>
      <c r="E18" s="18"/>
      <c r="F18" s="18"/>
    </row>
    <row r="19" spans="1:6" ht="15" customHeight="1">
      <c r="A19" s="6" t="s">
        <v>2</v>
      </c>
      <c r="C19" s="69"/>
      <c r="D19" s="69"/>
    </row>
    <row r="20" spans="1:6" ht="15.75" customHeight="1" thickBot="1">
      <c r="A20" s="7" t="s">
        <v>3</v>
      </c>
      <c r="C20" s="70"/>
      <c r="D20" s="70"/>
    </row>
    <row r="21" spans="1:6" ht="15.75" customHeight="1" thickBot="1">
      <c r="A21" s="8" t="s">
        <v>20</v>
      </c>
      <c r="C21" s="10">
        <v>1150</v>
      </c>
      <c r="D21" s="5">
        <v>2784.7</v>
      </c>
      <c r="E21" s="18"/>
    </row>
    <row r="22" spans="1:6" ht="15.75" customHeight="1" thickBot="1">
      <c r="A22" s="6" t="s">
        <v>19</v>
      </c>
      <c r="C22" s="19">
        <v>2000</v>
      </c>
      <c r="D22" s="19">
        <f>1950+500+682+490</f>
        <v>3622</v>
      </c>
    </row>
    <row r="23" spans="1:6" ht="15" customHeight="1" thickBot="1">
      <c r="A23" s="8" t="s">
        <v>4</v>
      </c>
      <c r="C23" s="10">
        <v>0</v>
      </c>
      <c r="D23" s="10">
        <v>175</v>
      </c>
      <c r="E23" t="s">
        <v>57</v>
      </c>
    </row>
    <row r="24" spans="1:6" ht="15.75" thickBot="1">
      <c r="A24" s="6" t="s">
        <v>5</v>
      </c>
      <c r="C24" s="20" t="s">
        <v>36</v>
      </c>
      <c r="D24" s="20" t="s">
        <v>56</v>
      </c>
    </row>
    <row r="25" spans="1:6" ht="15.75" thickBot="1">
      <c r="A25" s="11" t="s">
        <v>7</v>
      </c>
      <c r="C25" s="12">
        <f>SUM(C18:C23)</f>
        <v>7200</v>
      </c>
      <c r="D25" s="12">
        <f>SUM(D18:D23)</f>
        <v>15442.43</v>
      </c>
    </row>
    <row r="27" spans="1:6">
      <c r="A27" s="13" t="s">
        <v>81</v>
      </c>
      <c r="C27" s="13"/>
      <c r="D27" s="13"/>
    </row>
    <row r="28" spans="1:6">
      <c r="A28" s="41" t="s">
        <v>82</v>
      </c>
    </row>
    <row r="29" spans="1:6">
      <c r="A29" t="s">
        <v>83</v>
      </c>
    </row>
    <row r="30" spans="1:6" ht="15.75" thickBot="1">
      <c r="C30" s="9" t="s">
        <v>16</v>
      </c>
      <c r="D30" s="9" t="s">
        <v>17</v>
      </c>
    </row>
    <row r="31" spans="1:6" ht="15.75" thickBot="1">
      <c r="A31" s="4" t="s">
        <v>1</v>
      </c>
      <c r="C31" s="5">
        <v>0</v>
      </c>
      <c r="D31" s="5">
        <v>400</v>
      </c>
      <c r="E31" s="22" t="s">
        <v>104</v>
      </c>
    </row>
    <row r="32" spans="1:6" ht="15" customHeight="1">
      <c r="A32" s="6" t="s">
        <v>2</v>
      </c>
      <c r="C32" s="69">
        <v>0</v>
      </c>
      <c r="D32" s="69">
        <v>96</v>
      </c>
      <c r="E32" s="18"/>
    </row>
    <row r="33" spans="1:5" ht="15.75" customHeight="1" thickBot="1">
      <c r="A33" s="7" t="s">
        <v>3</v>
      </c>
      <c r="C33" s="70"/>
      <c r="D33" s="70"/>
    </row>
    <row r="34" spans="1:5" ht="15.75" customHeight="1" thickBot="1">
      <c r="A34" s="8" t="s">
        <v>20</v>
      </c>
      <c r="C34" s="10">
        <v>0</v>
      </c>
      <c r="D34" s="10">
        <v>300</v>
      </c>
      <c r="E34" s="22" t="s">
        <v>104</v>
      </c>
    </row>
    <row r="35" spans="1:5" ht="15.75" customHeight="1" thickBot="1">
      <c r="A35" s="6" t="s">
        <v>19</v>
      </c>
      <c r="C35" s="19">
        <v>0</v>
      </c>
      <c r="D35" s="19"/>
    </row>
    <row r="36" spans="1:5" ht="15.75" thickBot="1">
      <c r="A36" s="8" t="s">
        <v>4</v>
      </c>
      <c r="C36" s="10">
        <v>0</v>
      </c>
      <c r="D36" s="10">
        <v>0</v>
      </c>
      <c r="E36" s="22" t="s">
        <v>57</v>
      </c>
    </row>
    <row r="37" spans="1:5" ht="16.5" customHeight="1" thickBot="1">
      <c r="A37" s="6" t="s">
        <v>5</v>
      </c>
      <c r="C37" s="20"/>
      <c r="D37" s="40" t="s">
        <v>72</v>
      </c>
    </row>
    <row r="38" spans="1:5" ht="15.75" thickBot="1">
      <c r="A38" s="11" t="s">
        <v>13</v>
      </c>
      <c r="C38" s="12">
        <f>SUM(C31:C36)</f>
        <v>0</v>
      </c>
      <c r="D38" s="12">
        <f>SUM(D31:D36)</f>
        <v>796</v>
      </c>
    </row>
    <row r="40" spans="1:5">
      <c r="A40" s="13" t="s">
        <v>47</v>
      </c>
      <c r="C40" s="13"/>
      <c r="D40" s="13"/>
    </row>
    <row r="41" spans="1:5">
      <c r="A41" t="s">
        <v>49</v>
      </c>
    </row>
    <row r="42" spans="1:5">
      <c r="A42" t="s">
        <v>48</v>
      </c>
    </row>
    <row r="43" spans="1:5" ht="15.75" thickBot="1">
      <c r="C43" s="9" t="s">
        <v>16</v>
      </c>
      <c r="D43" s="9" t="s">
        <v>17</v>
      </c>
    </row>
    <row r="44" spans="1:5" ht="15.75" thickBot="1">
      <c r="A44" s="4" t="s">
        <v>1</v>
      </c>
      <c r="C44" s="5">
        <v>2500</v>
      </c>
      <c r="D44" s="5">
        <v>9143.48</v>
      </c>
    </row>
    <row r="45" spans="1:5" ht="15" customHeight="1">
      <c r="A45" s="6" t="s">
        <v>2</v>
      </c>
      <c r="C45" s="69">
        <v>1150</v>
      </c>
      <c r="D45" s="69">
        <f>356+479+124</f>
        <v>959</v>
      </c>
      <c r="E45" s="18"/>
    </row>
    <row r="46" spans="1:5" ht="15.75" customHeight="1" thickBot="1">
      <c r="A46" s="7" t="s">
        <v>3</v>
      </c>
      <c r="C46" s="70"/>
      <c r="D46" s="70"/>
    </row>
    <row r="47" spans="1:5" ht="15.75" customHeight="1" thickBot="1">
      <c r="A47" s="8" t="s">
        <v>20</v>
      </c>
      <c r="C47" s="10">
        <v>800</v>
      </c>
      <c r="D47" s="10"/>
    </row>
    <row r="48" spans="1:5" ht="15.75" customHeight="1" thickBot="1">
      <c r="A48" s="6" t="s">
        <v>19</v>
      </c>
      <c r="C48" s="40">
        <v>900</v>
      </c>
      <c r="D48" s="40"/>
    </row>
    <row r="49" spans="1:5" ht="15.75" thickBot="1">
      <c r="A49" s="8" t="s">
        <v>4</v>
      </c>
      <c r="C49" s="10">
        <v>450</v>
      </c>
      <c r="D49" s="10">
        <v>1020</v>
      </c>
    </row>
    <row r="50" spans="1:5" ht="16.5" customHeight="1" thickBot="1">
      <c r="A50" s="6" t="s">
        <v>5</v>
      </c>
      <c r="C50" s="40" t="s">
        <v>24</v>
      </c>
      <c r="D50" s="40" t="s">
        <v>24</v>
      </c>
    </row>
    <row r="51" spans="1:5" ht="15.75" thickBot="1">
      <c r="A51" s="11" t="s">
        <v>13</v>
      </c>
      <c r="C51" s="12">
        <f>SUM(C44:C49)</f>
        <v>5800</v>
      </c>
      <c r="D51" s="12">
        <f>SUM(D44:D49)</f>
        <v>11122.48</v>
      </c>
    </row>
    <row r="53" spans="1:5">
      <c r="A53" s="13" t="s">
        <v>69</v>
      </c>
      <c r="C53" s="13"/>
      <c r="D53" s="13"/>
    </row>
    <row r="54" spans="1:5">
      <c r="A54" t="s">
        <v>70</v>
      </c>
    </row>
    <row r="55" spans="1:5">
      <c r="A55" t="s">
        <v>71</v>
      </c>
    </row>
    <row r="56" spans="1:5" ht="15.75" thickBot="1">
      <c r="C56" s="9" t="s">
        <v>16</v>
      </c>
      <c r="D56" s="9" t="s">
        <v>17</v>
      </c>
    </row>
    <row r="57" spans="1:5" ht="15.75" thickBot="1">
      <c r="A57" s="4" t="s">
        <v>1</v>
      </c>
      <c r="C57" s="5">
        <v>0</v>
      </c>
      <c r="D57" s="5">
        <v>695</v>
      </c>
      <c r="E57" s="18"/>
    </row>
    <row r="58" spans="1:5" ht="15" customHeight="1">
      <c r="A58" s="6" t="s">
        <v>2</v>
      </c>
      <c r="C58" s="69">
        <v>0</v>
      </c>
      <c r="D58" s="69"/>
      <c r="E58" s="18"/>
    </row>
    <row r="59" spans="1:5" ht="15.75" customHeight="1" thickBot="1">
      <c r="A59" s="7" t="s">
        <v>3</v>
      </c>
      <c r="C59" s="70"/>
      <c r="D59" s="70"/>
    </row>
    <row r="60" spans="1:5" ht="15.75" customHeight="1" thickBot="1">
      <c r="A60" s="8" t="s">
        <v>20</v>
      </c>
      <c r="C60" s="10">
        <v>0</v>
      </c>
      <c r="D60" s="10"/>
    </row>
    <row r="61" spans="1:5" ht="15" customHeight="1" thickBot="1">
      <c r="A61" s="6" t="s">
        <v>19</v>
      </c>
      <c r="C61" s="26">
        <v>0</v>
      </c>
      <c r="D61" s="26"/>
    </row>
    <row r="62" spans="1:5" ht="15.75" customHeight="1" thickBot="1">
      <c r="A62" s="8" t="s">
        <v>4</v>
      </c>
      <c r="C62" s="10">
        <v>0</v>
      </c>
      <c r="D62" s="10"/>
    </row>
    <row r="63" spans="1:5" ht="15.75" customHeight="1" thickBot="1">
      <c r="A63" s="6" t="s">
        <v>5</v>
      </c>
      <c r="C63" s="26"/>
      <c r="D63" s="26" t="s">
        <v>72</v>
      </c>
    </row>
    <row r="64" spans="1:5" ht="15.75" customHeight="1" thickBot="1">
      <c r="A64" s="11" t="s">
        <v>13</v>
      </c>
      <c r="C64" s="12">
        <f>SUM(C57:C62)</f>
        <v>0</v>
      </c>
      <c r="D64" s="12">
        <f>SUM(D57:D62)</f>
        <v>695</v>
      </c>
    </row>
    <row r="65" spans="1:7" ht="15.75" customHeight="1"/>
    <row r="66" spans="1:7">
      <c r="A66" s="13" t="s">
        <v>80</v>
      </c>
    </row>
    <row r="67" spans="1:7">
      <c r="A67" t="s">
        <v>76</v>
      </c>
    </row>
    <row r="68" spans="1:7">
      <c r="A68" t="s">
        <v>77</v>
      </c>
    </row>
    <row r="69" spans="1:7" ht="15.75" thickBot="1">
      <c r="C69" s="9" t="s">
        <v>16</v>
      </c>
      <c r="D69" s="9" t="s">
        <v>17</v>
      </c>
    </row>
    <row r="70" spans="1:7" ht="15.75" thickBot="1">
      <c r="A70" s="4" t="s">
        <v>1</v>
      </c>
      <c r="C70" s="5">
        <v>0</v>
      </c>
      <c r="D70" s="5">
        <v>3000</v>
      </c>
      <c r="E70" s="18"/>
    </row>
    <row r="71" spans="1:7" ht="15" customHeight="1">
      <c r="A71" s="6" t="s">
        <v>2</v>
      </c>
      <c r="C71" s="69">
        <v>0</v>
      </c>
      <c r="D71" s="69">
        <v>121</v>
      </c>
      <c r="E71" s="18"/>
    </row>
    <row r="72" spans="1:7" ht="15.75" customHeight="1" thickBot="1">
      <c r="A72" s="7" t="s">
        <v>3</v>
      </c>
      <c r="C72" s="70"/>
      <c r="D72" s="70"/>
    </row>
    <row r="73" spans="1:7" ht="15.75" customHeight="1" thickBot="1">
      <c r="A73" s="8" t="s">
        <v>20</v>
      </c>
      <c r="C73" s="10">
        <v>0</v>
      </c>
      <c r="D73" s="10">
        <v>186</v>
      </c>
      <c r="E73" s="18"/>
    </row>
    <row r="74" spans="1:7" ht="15" customHeight="1" thickBot="1">
      <c r="A74" s="6" t="s">
        <v>19</v>
      </c>
      <c r="C74" s="24">
        <v>0</v>
      </c>
      <c r="D74" s="24"/>
    </row>
    <row r="75" spans="1:7" ht="15.75" customHeight="1" thickBot="1">
      <c r="A75" s="8" t="s">
        <v>4</v>
      </c>
      <c r="C75" s="10">
        <v>0</v>
      </c>
      <c r="D75" s="10"/>
      <c r="E75" s="18"/>
    </row>
    <row r="76" spans="1:7" ht="15.75" customHeight="1" thickBot="1">
      <c r="A76" s="6" t="s">
        <v>5</v>
      </c>
      <c r="C76" s="24"/>
      <c r="D76" s="26" t="s">
        <v>36</v>
      </c>
    </row>
    <row r="77" spans="1:7" ht="15.75" customHeight="1" thickBot="1">
      <c r="A77" s="11" t="s">
        <v>13</v>
      </c>
      <c r="C77" s="12">
        <f>SUM(C70:C75)</f>
        <v>0</v>
      </c>
      <c r="D77" s="12">
        <f>SUM(D70:D75)</f>
        <v>3307</v>
      </c>
    </row>
    <row r="78" spans="1:7" ht="15.75" customHeight="1"/>
    <row r="79" spans="1:7">
      <c r="A79" s="13" t="s">
        <v>73</v>
      </c>
      <c r="C79" s="29"/>
      <c r="D79" s="29"/>
      <c r="E79" s="22"/>
      <c r="F79" s="22"/>
      <c r="G79" s="22"/>
    </row>
    <row r="80" spans="1:7">
      <c r="A80" s="22" t="s">
        <v>51</v>
      </c>
      <c r="C80" s="22"/>
      <c r="D80" s="22"/>
      <c r="E80" s="22"/>
      <c r="F80" s="22"/>
      <c r="G80" s="22"/>
    </row>
    <row r="81" spans="1:7">
      <c r="A81" s="22" t="s">
        <v>50</v>
      </c>
      <c r="C81" s="22"/>
      <c r="D81" s="22"/>
      <c r="E81" s="22"/>
      <c r="F81" s="22"/>
      <c r="G81" s="22"/>
    </row>
    <row r="82" spans="1:7" ht="15.75" thickBot="1">
      <c r="A82" s="22"/>
      <c r="C82" s="30" t="s">
        <v>16</v>
      </c>
      <c r="D82" s="30" t="s">
        <v>17</v>
      </c>
      <c r="E82" s="22"/>
      <c r="F82" s="22"/>
      <c r="G82" s="22"/>
    </row>
    <row r="83" spans="1:7" ht="25.5" customHeight="1" thickBot="1">
      <c r="A83" s="31" t="s">
        <v>1</v>
      </c>
      <c r="C83" s="32">
        <v>5100</v>
      </c>
      <c r="D83" s="32"/>
      <c r="E83" s="22" t="s">
        <v>75</v>
      </c>
      <c r="F83" s="22"/>
      <c r="G83" s="22"/>
    </row>
    <row r="84" spans="1:7" ht="15" customHeight="1">
      <c r="A84" s="33" t="s">
        <v>2</v>
      </c>
      <c r="C84" s="71">
        <v>1800</v>
      </c>
      <c r="D84" s="71"/>
      <c r="E84" s="22"/>
      <c r="F84" s="22"/>
      <c r="G84" s="22"/>
    </row>
    <row r="85" spans="1:7" ht="15.75" customHeight="1" thickBot="1">
      <c r="A85" s="34" t="s">
        <v>3</v>
      </c>
      <c r="C85" s="72"/>
      <c r="D85" s="72"/>
      <c r="E85" s="22"/>
      <c r="F85" s="22"/>
      <c r="G85" s="22"/>
    </row>
    <row r="86" spans="1:7" ht="15.75" customHeight="1" thickBot="1">
      <c r="A86" s="35" t="s">
        <v>20</v>
      </c>
      <c r="C86" s="36">
        <v>2300</v>
      </c>
      <c r="D86" s="36"/>
      <c r="E86" s="22"/>
      <c r="F86" s="22"/>
      <c r="G86" s="22"/>
    </row>
    <row r="87" spans="1:7" ht="15.75" customHeight="1" thickBot="1">
      <c r="A87" s="33" t="s">
        <v>19</v>
      </c>
      <c r="C87" s="37">
        <v>2400</v>
      </c>
      <c r="D87" s="37"/>
      <c r="E87" s="22"/>
      <c r="F87" s="22"/>
      <c r="G87" s="22"/>
    </row>
    <row r="88" spans="1:7" ht="15.75" thickBot="1">
      <c r="A88" s="35" t="s">
        <v>4</v>
      </c>
      <c r="C88" s="36">
        <v>4000</v>
      </c>
      <c r="D88" s="36"/>
      <c r="E88" s="22" t="s">
        <v>34</v>
      </c>
      <c r="F88" s="22"/>
      <c r="G88" s="22"/>
    </row>
    <row r="89" spans="1:7" ht="15.75" thickBot="1">
      <c r="A89" s="33" t="s">
        <v>5</v>
      </c>
      <c r="C89" s="37" t="s">
        <v>24</v>
      </c>
      <c r="D89" s="37" t="s">
        <v>24</v>
      </c>
      <c r="E89" s="22"/>
      <c r="F89" s="22"/>
      <c r="G89" s="22"/>
    </row>
    <row r="90" spans="1:7" ht="15.75" thickBot="1">
      <c r="A90" s="38" t="s">
        <v>13</v>
      </c>
      <c r="C90" s="39">
        <f>SUM(C83:C88)</f>
        <v>15600</v>
      </c>
      <c r="D90" s="39">
        <f>SUM(D83:D88)</f>
        <v>0</v>
      </c>
      <c r="E90" s="22"/>
      <c r="F90" s="22"/>
      <c r="G90" s="22"/>
    </row>
    <row r="92" spans="1:7">
      <c r="A92" s="13" t="s">
        <v>52</v>
      </c>
    </row>
    <row r="93" spans="1:7">
      <c r="A93" t="s">
        <v>53</v>
      </c>
    </row>
    <row r="94" spans="1:7">
      <c r="A94" t="s">
        <v>54</v>
      </c>
    </row>
    <row r="95" spans="1:7" ht="15.75" thickBot="1">
      <c r="C95" s="9" t="s">
        <v>16</v>
      </c>
      <c r="D95" s="9" t="s">
        <v>17</v>
      </c>
    </row>
    <row r="96" spans="1:7" ht="15.75" thickBot="1">
      <c r="A96" s="4" t="s">
        <v>1</v>
      </c>
      <c r="C96" s="5">
        <v>11500</v>
      </c>
      <c r="D96" s="5">
        <v>10923</v>
      </c>
      <c r="E96" s="18"/>
    </row>
    <row r="97" spans="1:7">
      <c r="A97" s="6" t="s">
        <v>2</v>
      </c>
      <c r="C97" s="69">
        <v>2000</v>
      </c>
      <c r="D97" s="69">
        <f>1084+1275+96.8</f>
        <v>2455.8000000000002</v>
      </c>
    </row>
    <row r="98" spans="1:7" ht="15.75" thickBot="1">
      <c r="A98" s="7" t="s">
        <v>3</v>
      </c>
      <c r="C98" s="70"/>
      <c r="D98" s="70"/>
    </row>
    <row r="99" spans="1:7" ht="15.75" thickBot="1">
      <c r="A99" s="8" t="s">
        <v>20</v>
      </c>
      <c r="C99" s="10">
        <v>3800</v>
      </c>
      <c r="D99" s="10">
        <f>2530+79.61</f>
        <v>2609.61</v>
      </c>
      <c r="E99" s="18"/>
    </row>
    <row r="100" spans="1:7" ht="15.75" thickBot="1">
      <c r="A100" s="6" t="s">
        <v>19</v>
      </c>
      <c r="C100" s="19">
        <v>3400</v>
      </c>
      <c r="D100" s="19">
        <f>923.89+44</f>
        <v>967.89</v>
      </c>
      <c r="E100" s="18"/>
    </row>
    <row r="101" spans="1:7" ht="15.75" thickBot="1">
      <c r="A101" s="8" t="s">
        <v>4</v>
      </c>
      <c r="C101" s="10">
        <v>2500</v>
      </c>
      <c r="D101" s="10">
        <v>1950</v>
      </c>
      <c r="E101" t="s">
        <v>37</v>
      </c>
      <c r="F101" s="18"/>
      <c r="G101" s="18"/>
    </row>
    <row r="102" spans="1:7" ht="30.75" thickBot="1">
      <c r="A102" s="6" t="s">
        <v>5</v>
      </c>
      <c r="C102" s="20" t="s">
        <v>58</v>
      </c>
      <c r="D102" s="67" t="s">
        <v>95</v>
      </c>
    </row>
    <row r="103" spans="1:7" ht="15.75" thickBot="1">
      <c r="A103" s="11" t="s">
        <v>13</v>
      </c>
      <c r="C103" s="12">
        <f>SUM(C96:C101)</f>
        <v>23200</v>
      </c>
      <c r="D103" s="12">
        <f>SUM(D96:D101)</f>
        <v>18906.3</v>
      </c>
    </row>
    <row r="105" spans="1:7">
      <c r="A105" s="13" t="s">
        <v>60</v>
      </c>
    </row>
    <row r="106" spans="1:7">
      <c r="A106" t="s">
        <v>55</v>
      </c>
    </row>
    <row r="107" spans="1:7">
      <c r="A107" t="s">
        <v>32</v>
      </c>
    </row>
    <row r="108" spans="1:7" ht="15.75" thickBot="1">
      <c r="C108" s="9" t="s">
        <v>16</v>
      </c>
      <c r="D108" s="9" t="s">
        <v>17</v>
      </c>
    </row>
    <row r="109" spans="1:7" ht="15.75" thickBot="1">
      <c r="A109" s="4" t="s">
        <v>1</v>
      </c>
      <c r="C109" s="5">
        <v>9300</v>
      </c>
      <c r="D109" s="5"/>
    </row>
    <row r="110" spans="1:7">
      <c r="A110" s="6" t="s">
        <v>2</v>
      </c>
      <c r="C110" s="69">
        <v>1000</v>
      </c>
      <c r="D110" s="69"/>
    </row>
    <row r="111" spans="1:7" ht="15.75" thickBot="1">
      <c r="A111" s="7" t="s">
        <v>3</v>
      </c>
      <c r="C111" s="70"/>
      <c r="D111" s="70"/>
    </row>
    <row r="112" spans="1:7" ht="15.75" thickBot="1">
      <c r="A112" s="8" t="s">
        <v>20</v>
      </c>
      <c r="C112" s="10">
        <v>1500</v>
      </c>
      <c r="D112" s="10"/>
    </row>
    <row r="113" spans="1:4" ht="15.75" customHeight="1" thickBot="1">
      <c r="A113" s="6" t="s">
        <v>19</v>
      </c>
      <c r="C113" s="19">
        <v>3800</v>
      </c>
      <c r="D113" s="19"/>
    </row>
    <row r="114" spans="1:4" ht="15.75" thickBot="1">
      <c r="A114" s="8" t="s">
        <v>4</v>
      </c>
      <c r="C114" s="10">
        <v>4000</v>
      </c>
      <c r="D114" s="10"/>
    </row>
    <row r="115" spans="1:4" ht="15.75" thickBot="1">
      <c r="A115" s="6" t="s">
        <v>5</v>
      </c>
      <c r="C115" s="20" t="s">
        <v>24</v>
      </c>
      <c r="D115" s="20"/>
    </row>
    <row r="116" spans="1:4" ht="15.75" thickBot="1">
      <c r="A116" s="11" t="s">
        <v>13</v>
      </c>
      <c r="C116" s="12">
        <f>SUM(C109:C114)</f>
        <v>19600</v>
      </c>
      <c r="D116" s="12">
        <f>SUM(D109:D114)</f>
        <v>0</v>
      </c>
    </row>
    <row r="118" spans="1:4" ht="15.75" thickBot="1"/>
    <row r="119" spans="1:4" ht="15.75" thickBot="1">
      <c r="A119" s="15" t="s">
        <v>100</v>
      </c>
      <c r="B119" s="16">
        <f>SUM(C12+C25+C38+C64+C77+C90+C103+C116+C51)</f>
        <v>90270</v>
      </c>
    </row>
    <row r="120" spans="1:4" ht="15.75" thickBot="1">
      <c r="A120" s="15" t="s">
        <v>101</v>
      </c>
      <c r="B120" s="16">
        <f>SUM(D12,D25,D38,D51,D64,D77,D90,D103,D116)</f>
        <v>62798.210000000006</v>
      </c>
    </row>
    <row r="121" spans="1:4">
      <c r="A121" s="27" t="s">
        <v>74</v>
      </c>
      <c r="B121" s="28">
        <f>B119-B120</f>
        <v>27471.789999999994</v>
      </c>
    </row>
  </sheetData>
  <mergeCells count="18">
    <mergeCell ref="C97:C98"/>
    <mergeCell ref="D97:D98"/>
    <mergeCell ref="C110:C111"/>
    <mergeCell ref="D110:D111"/>
    <mergeCell ref="C32:C33"/>
    <mergeCell ref="D32:D33"/>
    <mergeCell ref="C84:C85"/>
    <mergeCell ref="D84:D85"/>
    <mergeCell ref="C45:C46"/>
    <mergeCell ref="D45:D46"/>
    <mergeCell ref="C6:C7"/>
    <mergeCell ref="D6:D7"/>
    <mergeCell ref="C19:C20"/>
    <mergeCell ref="D19:D20"/>
    <mergeCell ref="C71:C72"/>
    <mergeCell ref="D71:D72"/>
    <mergeCell ref="C58:C59"/>
    <mergeCell ref="D58:D5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9"/>
  <sheetViews>
    <sheetView zoomScaleNormal="100" workbookViewId="0">
      <selection activeCell="B68" sqref="B68"/>
    </sheetView>
  </sheetViews>
  <sheetFormatPr defaultRowHeight="15"/>
  <cols>
    <col min="1" max="1" width="37.7109375" customWidth="1"/>
    <col min="2" max="2" width="13.85546875" customWidth="1"/>
    <col min="3" max="3" width="50.28515625" customWidth="1"/>
    <col min="4" max="4" width="32.85546875" customWidth="1"/>
    <col min="5" max="5" width="12.140625" customWidth="1"/>
  </cols>
  <sheetData>
    <row r="1" spans="1:6">
      <c r="A1" s="13" t="s">
        <v>87</v>
      </c>
      <c r="B1" s="2"/>
      <c r="C1" s="2"/>
    </row>
    <row r="2" spans="1:6">
      <c r="A2" s="3" t="s">
        <v>89</v>
      </c>
      <c r="B2" s="2"/>
      <c r="C2" s="2"/>
    </row>
    <row r="3" spans="1:6">
      <c r="A3" t="s">
        <v>88</v>
      </c>
      <c r="C3" s="2"/>
    </row>
    <row r="4" spans="1:6" ht="15.75" thickBot="1">
      <c r="A4" s="2"/>
      <c r="C4" s="9" t="s">
        <v>16</v>
      </c>
      <c r="D4" s="9" t="s">
        <v>17</v>
      </c>
    </row>
    <row r="5" spans="1:6" ht="15.75" thickBot="1">
      <c r="A5" s="4" t="s">
        <v>1</v>
      </c>
      <c r="B5" t="s">
        <v>42</v>
      </c>
      <c r="C5" s="5"/>
      <c r="D5" s="5">
        <v>5500</v>
      </c>
    </row>
    <row r="6" spans="1:6">
      <c r="A6" s="6" t="s">
        <v>2</v>
      </c>
      <c r="C6" s="69"/>
      <c r="D6" s="69"/>
      <c r="E6" s="18"/>
      <c r="F6" s="18"/>
    </row>
    <row r="7" spans="1:6" ht="15.75" thickBot="1">
      <c r="A7" s="7" t="s">
        <v>3</v>
      </c>
      <c r="C7" s="70"/>
      <c r="D7" s="70"/>
    </row>
    <row r="8" spans="1:6" ht="15.75" thickBot="1">
      <c r="A8" s="8" t="s">
        <v>20</v>
      </c>
      <c r="C8" s="10"/>
      <c r="D8" s="10">
        <v>706</v>
      </c>
    </row>
    <row r="9" spans="1:6" ht="15.75" thickBot="1">
      <c r="A9" s="6" t="s">
        <v>19</v>
      </c>
      <c r="C9" s="26"/>
      <c r="D9" s="26">
        <v>0</v>
      </c>
    </row>
    <row r="10" spans="1:6" ht="15.75" thickBot="1">
      <c r="A10" s="8" t="s">
        <v>4</v>
      </c>
      <c r="C10" s="10"/>
      <c r="D10" s="10">
        <v>0</v>
      </c>
    </row>
    <row r="11" spans="1:6" ht="15.75" thickBot="1">
      <c r="A11" s="6" t="s">
        <v>5</v>
      </c>
      <c r="C11" s="26"/>
      <c r="D11" s="42" t="s">
        <v>94</v>
      </c>
    </row>
    <row r="12" spans="1:6" ht="15.75" thickBot="1">
      <c r="A12" s="11" t="s">
        <v>7</v>
      </c>
      <c r="C12" s="12">
        <f>SUM(C5:C10)</f>
        <v>0</v>
      </c>
      <c r="D12" s="12">
        <f>SUM(D5:D10)</f>
        <v>6206</v>
      </c>
    </row>
    <row r="14" spans="1:6">
      <c r="A14" s="13" t="s">
        <v>78</v>
      </c>
      <c r="B14" s="2"/>
      <c r="C14" s="2"/>
    </row>
    <row r="15" spans="1:6">
      <c r="A15" s="3" t="s">
        <v>90</v>
      </c>
      <c r="B15" s="2"/>
      <c r="C15" s="2"/>
    </row>
    <row r="16" spans="1:6">
      <c r="A16" t="s">
        <v>91</v>
      </c>
      <c r="C16" s="2"/>
    </row>
    <row r="17" spans="1:7" ht="16.5" customHeight="1" thickBot="1">
      <c r="A17" s="2"/>
      <c r="C17" s="9" t="s">
        <v>16</v>
      </c>
      <c r="D17" s="9" t="s">
        <v>17</v>
      </c>
      <c r="E17" s="18" t="s">
        <v>108</v>
      </c>
    </row>
    <row r="18" spans="1:7" ht="15.75" thickBot="1">
      <c r="A18" s="4" t="s">
        <v>1</v>
      </c>
      <c r="B18" t="s">
        <v>42</v>
      </c>
      <c r="C18" s="5">
        <v>1200</v>
      </c>
      <c r="D18" s="5">
        <v>2510</v>
      </c>
      <c r="E18" s="56">
        <v>3400</v>
      </c>
      <c r="F18" s="55"/>
    </row>
    <row r="19" spans="1:7">
      <c r="A19" s="6" t="s">
        <v>2</v>
      </c>
      <c r="C19" s="69"/>
      <c r="D19" s="69"/>
      <c r="E19" s="55"/>
    </row>
    <row r="20" spans="1:7" ht="15.75" thickBot="1">
      <c r="A20" s="7" t="s">
        <v>3</v>
      </c>
      <c r="C20" s="70"/>
      <c r="D20" s="70"/>
    </row>
    <row r="21" spans="1:7" ht="15.75" thickBot="1">
      <c r="A21" s="8" t="s">
        <v>20</v>
      </c>
      <c r="C21" s="10">
        <v>900</v>
      </c>
      <c r="D21" s="10">
        <v>850</v>
      </c>
      <c r="E21" s="18"/>
      <c r="F21" s="18"/>
    </row>
    <row r="22" spans="1:7" ht="15.75" thickBot="1">
      <c r="A22" s="6" t="s">
        <v>19</v>
      </c>
      <c r="C22" s="42">
        <v>1500</v>
      </c>
      <c r="D22" s="45">
        <f>4600+335</f>
        <v>4935</v>
      </c>
    </row>
    <row r="23" spans="1:7" ht="15.75" thickBot="1">
      <c r="A23" s="8" t="s">
        <v>4</v>
      </c>
      <c r="C23" s="10"/>
      <c r="D23" s="10"/>
    </row>
    <row r="24" spans="1:7" ht="15.75" thickBot="1">
      <c r="A24" s="6" t="s">
        <v>5</v>
      </c>
      <c r="C24" s="42" t="s">
        <v>24</v>
      </c>
      <c r="D24" s="43" t="s">
        <v>56</v>
      </c>
    </row>
    <row r="25" spans="1:7" ht="15.75" thickBot="1">
      <c r="A25" s="11" t="s">
        <v>7</v>
      </c>
      <c r="C25" s="12">
        <f>SUM(C18:C23)</f>
        <v>3600</v>
      </c>
      <c r="D25" s="12">
        <f>SUM(D18:D23)</f>
        <v>8295</v>
      </c>
    </row>
    <row r="27" spans="1:7">
      <c r="A27" s="13" t="s">
        <v>79</v>
      </c>
      <c r="B27" s="2"/>
      <c r="C27" s="2"/>
    </row>
    <row r="28" spans="1:7">
      <c r="A28" s="3" t="s">
        <v>92</v>
      </c>
      <c r="B28" s="2"/>
      <c r="C28" s="2"/>
    </row>
    <row r="29" spans="1:7">
      <c r="A29" t="s">
        <v>93</v>
      </c>
      <c r="C29" s="2"/>
    </row>
    <row r="30" spans="1:7" ht="15.75" thickBot="1">
      <c r="A30" s="2"/>
      <c r="C30" s="9" t="s">
        <v>16</v>
      </c>
      <c r="D30" s="9" t="s">
        <v>17</v>
      </c>
      <c r="E30" s="18" t="s">
        <v>147</v>
      </c>
    </row>
    <row r="31" spans="1:7" ht="15.75" thickBot="1">
      <c r="A31" s="4" t="s">
        <v>1</v>
      </c>
      <c r="B31" t="s">
        <v>42</v>
      </c>
      <c r="C31" s="5">
        <v>11500</v>
      </c>
      <c r="D31" s="5">
        <v>10740</v>
      </c>
      <c r="F31" s="18"/>
    </row>
    <row r="32" spans="1:7">
      <c r="A32" s="6" t="s">
        <v>2</v>
      </c>
      <c r="C32" s="69">
        <v>2500</v>
      </c>
      <c r="D32" s="69">
        <f>2144+965+80</f>
        <v>3189</v>
      </c>
      <c r="E32" s="63">
        <f>6262.5+2817</f>
        <v>9079.5</v>
      </c>
      <c r="F32" s="62"/>
      <c r="G32" s="54"/>
    </row>
    <row r="33" spans="1:7" ht="17.25" customHeight="1" thickBot="1">
      <c r="A33" s="7" t="s">
        <v>3</v>
      </c>
      <c r="C33" s="70"/>
      <c r="D33" s="70"/>
      <c r="E33" s="64">
        <v>80</v>
      </c>
    </row>
    <row r="34" spans="1:7" ht="15.75" thickBot="1">
      <c r="A34" s="8" t="s">
        <v>20</v>
      </c>
      <c r="C34" s="10">
        <v>3700</v>
      </c>
      <c r="D34" s="5">
        <v>3039</v>
      </c>
      <c r="E34" s="22"/>
      <c r="F34" s="18"/>
    </row>
    <row r="35" spans="1:7" ht="15.75" thickBot="1">
      <c r="A35" s="6" t="s">
        <v>19</v>
      </c>
      <c r="C35" s="42">
        <v>10000</v>
      </c>
      <c r="D35" s="44">
        <f>4600+7170+1400+2062-2390+200+1883+1310+2388+200-1480+3592</f>
        <v>20935</v>
      </c>
      <c r="E35" s="22"/>
    </row>
    <row r="36" spans="1:7" ht="15.75" thickBot="1">
      <c r="A36" s="8" t="s">
        <v>4</v>
      </c>
      <c r="C36" s="10">
        <v>4000</v>
      </c>
      <c r="D36" s="10">
        <v>4170</v>
      </c>
      <c r="E36" s="65">
        <v>5466</v>
      </c>
    </row>
    <row r="37" spans="1:7" ht="15.75" thickBot="1">
      <c r="A37" s="6" t="s">
        <v>5</v>
      </c>
      <c r="C37" s="42" t="s">
        <v>58</v>
      </c>
      <c r="D37" s="42" t="s">
        <v>96</v>
      </c>
    </row>
    <row r="38" spans="1:7" ht="15.75" thickBot="1">
      <c r="A38" s="11" t="s">
        <v>7</v>
      </c>
      <c r="C38" s="12">
        <f>SUM(C31:C36)</f>
        <v>31700</v>
      </c>
      <c r="D38" s="12">
        <f>SUM(D31:D36)</f>
        <v>42073</v>
      </c>
    </row>
    <row r="40" spans="1:7">
      <c r="A40" s="13" t="s">
        <v>85</v>
      </c>
      <c r="B40" s="2"/>
      <c r="C40" s="2"/>
    </row>
    <row r="41" spans="1:7">
      <c r="A41" s="3" t="s">
        <v>97</v>
      </c>
      <c r="B41" s="2"/>
      <c r="C41" s="2"/>
    </row>
    <row r="42" spans="1:7">
      <c r="A42" t="s">
        <v>98</v>
      </c>
      <c r="C42" s="2"/>
    </row>
    <row r="43" spans="1:7" ht="15.75" thickBot="1">
      <c r="A43" s="2"/>
      <c r="C43" s="9" t="s">
        <v>16</v>
      </c>
      <c r="D43" s="9" t="s">
        <v>17</v>
      </c>
      <c r="E43" s="18" t="s">
        <v>148</v>
      </c>
    </row>
    <row r="44" spans="1:7" ht="15.75" thickBot="1">
      <c r="A44" s="4" t="s">
        <v>1</v>
      </c>
      <c r="B44" t="s">
        <v>42</v>
      </c>
      <c r="C44" s="5">
        <v>4900</v>
      </c>
      <c r="D44" s="5">
        <v>2290</v>
      </c>
      <c r="E44" s="18"/>
    </row>
    <row r="45" spans="1:7">
      <c r="A45" s="6" t="s">
        <v>2</v>
      </c>
      <c r="C45" s="69">
        <v>400</v>
      </c>
      <c r="D45" s="69">
        <v>1004</v>
      </c>
      <c r="E45" s="66" t="s">
        <v>149</v>
      </c>
      <c r="F45" s="18"/>
      <c r="G45" s="18"/>
    </row>
    <row r="46" spans="1:7" ht="15.75" thickBot="1">
      <c r="A46" s="7" t="s">
        <v>3</v>
      </c>
      <c r="C46" s="70"/>
      <c r="D46" s="70"/>
      <c r="E46" s="64"/>
    </row>
    <row r="47" spans="1:7" ht="15.75" thickBot="1">
      <c r="A47" s="8" t="s">
        <v>20</v>
      </c>
      <c r="C47" s="10">
        <v>1000</v>
      </c>
      <c r="D47" s="10">
        <v>2280</v>
      </c>
    </row>
    <row r="48" spans="1:7" ht="15.75" thickBot="1">
      <c r="A48" s="6" t="s">
        <v>19</v>
      </c>
      <c r="C48" s="42">
        <v>2000</v>
      </c>
      <c r="D48" s="61">
        <v>4124</v>
      </c>
    </row>
    <row r="49" spans="1:5" ht="15.75" thickBot="1">
      <c r="A49" s="8" t="s">
        <v>4</v>
      </c>
      <c r="C49" s="10"/>
      <c r="D49" s="10"/>
    </row>
    <row r="50" spans="1:5" ht="15.75" thickBot="1">
      <c r="A50" s="6" t="s">
        <v>5</v>
      </c>
      <c r="C50" s="42" t="s">
        <v>24</v>
      </c>
      <c r="D50" s="42" t="s">
        <v>24</v>
      </c>
    </row>
    <row r="51" spans="1:5" ht="15.75" thickBot="1">
      <c r="A51" s="11" t="s">
        <v>7</v>
      </c>
      <c r="C51" s="12">
        <f>SUM(C44:C49)</f>
        <v>8300</v>
      </c>
      <c r="D51" s="12">
        <f>SUM(D44:D49)</f>
        <v>9698</v>
      </c>
    </row>
    <row r="53" spans="1:5">
      <c r="A53" s="13" t="s">
        <v>86</v>
      </c>
      <c r="B53" s="2"/>
      <c r="C53" s="2"/>
    </row>
    <row r="54" spans="1:5">
      <c r="A54" s="3" t="s">
        <v>99</v>
      </c>
      <c r="B54" s="2"/>
      <c r="C54" s="2"/>
    </row>
    <row r="55" spans="1:5">
      <c r="A55" t="s">
        <v>98</v>
      </c>
      <c r="C55" s="2"/>
    </row>
    <row r="56" spans="1:5" ht="15.75" thickBot="1">
      <c r="A56" s="2"/>
      <c r="C56" s="9" t="s">
        <v>16</v>
      </c>
      <c r="D56" s="9" t="s">
        <v>17</v>
      </c>
    </row>
    <row r="57" spans="1:5" ht="15.75" thickBot="1">
      <c r="A57" s="4" t="s">
        <v>1</v>
      </c>
      <c r="B57" t="s">
        <v>42</v>
      </c>
      <c r="C57" s="5">
        <v>11500</v>
      </c>
      <c r="D57" s="5">
        <v>10484</v>
      </c>
      <c r="E57" s="56"/>
    </row>
    <row r="58" spans="1:5">
      <c r="A58" s="6" t="s">
        <v>2</v>
      </c>
      <c r="C58" s="69">
        <v>1700</v>
      </c>
      <c r="D58" s="69">
        <v>4803</v>
      </c>
      <c r="E58" t="s">
        <v>151</v>
      </c>
    </row>
    <row r="59" spans="1:5" ht="15.75" thickBot="1">
      <c r="A59" s="7" t="s">
        <v>3</v>
      </c>
      <c r="C59" s="70"/>
      <c r="D59" s="70"/>
    </row>
    <row r="60" spans="1:5" ht="15.75" thickBot="1">
      <c r="A60" s="8" t="s">
        <v>20</v>
      </c>
      <c r="C60" s="10">
        <v>2900</v>
      </c>
      <c r="D60" s="36">
        <v>4154</v>
      </c>
    </row>
    <row r="61" spans="1:5" ht="15.75" thickBot="1">
      <c r="A61" s="6" t="s">
        <v>19</v>
      </c>
      <c r="C61" s="42">
        <v>6500</v>
      </c>
      <c r="D61" s="42">
        <v>9444</v>
      </c>
    </row>
    <row r="62" spans="1:5" ht="15.75" thickBot="1">
      <c r="A62" s="8" t="s">
        <v>4</v>
      </c>
      <c r="C62" s="10">
        <v>5200</v>
      </c>
      <c r="D62" s="10">
        <v>1418</v>
      </c>
      <c r="E62" t="s">
        <v>150</v>
      </c>
    </row>
    <row r="63" spans="1:5" ht="15.75" thickBot="1">
      <c r="A63" s="6" t="s">
        <v>5</v>
      </c>
      <c r="C63" s="42" t="s">
        <v>58</v>
      </c>
      <c r="D63" s="68" t="s">
        <v>152</v>
      </c>
    </row>
    <row r="64" spans="1:5" ht="15.75" thickBot="1">
      <c r="A64" s="11" t="s">
        <v>7</v>
      </c>
      <c r="C64" s="12">
        <f>SUM(C57:C62)</f>
        <v>27800</v>
      </c>
      <c r="D64" s="12">
        <f>SUM(D57:D62)</f>
        <v>30303</v>
      </c>
    </row>
    <row r="66" spans="1:2" ht="15.75" thickBot="1"/>
    <row r="67" spans="1:2" ht="15.75" thickBot="1">
      <c r="A67" s="15" t="s">
        <v>102</v>
      </c>
      <c r="B67" s="16">
        <f>SUM(C12+C25+C38+C51+C64)</f>
        <v>71400</v>
      </c>
    </row>
    <row r="68" spans="1:2" ht="15.75" thickBot="1">
      <c r="A68" s="15" t="s">
        <v>103</v>
      </c>
      <c r="B68" s="16">
        <f>SUM(D12+D25+D38+D51+D64)</f>
        <v>96575</v>
      </c>
    </row>
    <row r="69" spans="1:2">
      <c r="A69" s="27" t="s">
        <v>74</v>
      </c>
      <c r="B69" s="28">
        <f>B67-B68</f>
        <v>-25175</v>
      </c>
    </row>
  </sheetData>
  <mergeCells count="10">
    <mergeCell ref="C6:C7"/>
    <mergeCell ref="D6:D7"/>
    <mergeCell ref="C58:C59"/>
    <mergeCell ref="D58:D59"/>
    <mergeCell ref="C19:C20"/>
    <mergeCell ref="D19:D20"/>
    <mergeCell ref="C32:C33"/>
    <mergeCell ref="D32:D33"/>
    <mergeCell ref="C45:C46"/>
    <mergeCell ref="D45:D4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0"/>
  <sheetViews>
    <sheetView tabSelected="1" topLeftCell="A32" workbookViewId="0">
      <selection activeCell="C44" sqref="C44:C50"/>
    </sheetView>
  </sheetViews>
  <sheetFormatPr defaultRowHeight="15"/>
  <cols>
    <col min="1" max="1" width="40" customWidth="1"/>
    <col min="2" max="2" width="13.85546875" customWidth="1"/>
    <col min="3" max="3" width="50.28515625" customWidth="1"/>
    <col min="4" max="4" width="32.85546875" customWidth="1"/>
    <col min="5" max="5" width="9.85546875" customWidth="1"/>
  </cols>
  <sheetData>
    <row r="1" spans="1:6">
      <c r="A1" s="13" t="s">
        <v>105</v>
      </c>
      <c r="B1" s="2"/>
      <c r="C1" s="2"/>
    </row>
    <row r="2" spans="1:6">
      <c r="A2" s="3" t="s">
        <v>109</v>
      </c>
      <c r="B2" s="2"/>
      <c r="C2" s="2"/>
    </row>
    <row r="3" spans="1:6">
      <c r="A3" t="s">
        <v>71</v>
      </c>
      <c r="C3" s="2"/>
    </row>
    <row r="4" spans="1:6" ht="15.75" thickBot="1">
      <c r="A4" s="2"/>
      <c r="C4" s="9" t="s">
        <v>16</v>
      </c>
      <c r="D4" s="9" t="s">
        <v>17</v>
      </c>
    </row>
    <row r="5" spans="1:6" ht="15.75" thickBot="1">
      <c r="A5" s="4" t="s">
        <v>1</v>
      </c>
      <c r="B5" t="s">
        <v>42</v>
      </c>
      <c r="C5" s="5"/>
      <c r="D5" s="5">
        <v>463</v>
      </c>
      <c r="E5" s="18"/>
    </row>
    <row r="6" spans="1:6">
      <c r="A6" s="6" t="s">
        <v>2</v>
      </c>
      <c r="C6" s="69"/>
      <c r="D6" s="69"/>
      <c r="E6" s="18"/>
      <c r="F6" s="18"/>
    </row>
    <row r="7" spans="1:6" ht="15.75" thickBot="1">
      <c r="A7" s="7" t="s">
        <v>3</v>
      </c>
      <c r="C7" s="70"/>
      <c r="D7" s="70"/>
    </row>
    <row r="8" spans="1:6" ht="15.75" thickBot="1">
      <c r="A8" s="8" t="s">
        <v>20</v>
      </c>
      <c r="C8" s="10"/>
      <c r="D8" s="10"/>
    </row>
    <row r="9" spans="1:6" ht="15.75" thickBot="1">
      <c r="A9" s="6" t="s">
        <v>19</v>
      </c>
      <c r="C9" s="46"/>
      <c r="D9" s="46"/>
    </row>
    <row r="10" spans="1:6" ht="15.75" thickBot="1">
      <c r="A10" s="8" t="s">
        <v>4</v>
      </c>
      <c r="C10" s="10"/>
      <c r="D10" s="10"/>
    </row>
    <row r="11" spans="1:6" ht="15.75" thickBot="1">
      <c r="A11" s="6" t="s">
        <v>5</v>
      </c>
      <c r="C11" s="46"/>
      <c r="D11" s="46"/>
    </row>
    <row r="12" spans="1:6" ht="15.75" thickBot="1">
      <c r="A12" s="11" t="s">
        <v>7</v>
      </c>
      <c r="C12" s="12">
        <f>SUM(C5:C10)</f>
        <v>0</v>
      </c>
      <c r="D12" s="12">
        <f>SUM(D5:D10)</f>
        <v>463</v>
      </c>
    </row>
    <row r="14" spans="1:6">
      <c r="A14" s="13" t="s">
        <v>106</v>
      </c>
      <c r="B14" s="2"/>
      <c r="C14" s="2"/>
    </row>
    <row r="15" spans="1:6">
      <c r="A15" s="3" t="s">
        <v>111</v>
      </c>
      <c r="B15" s="2"/>
      <c r="C15" s="2"/>
    </row>
    <row r="16" spans="1:6">
      <c r="A16" t="s">
        <v>112</v>
      </c>
      <c r="C16" s="2"/>
    </row>
    <row r="17" spans="1:6" ht="16.5" customHeight="1" thickBot="1">
      <c r="A17" s="2"/>
      <c r="C17" s="9" t="s">
        <v>16</v>
      </c>
      <c r="D17" s="9" t="s">
        <v>17</v>
      </c>
      <c r="E17" s="18"/>
    </row>
    <row r="18" spans="1:6" ht="15.75" thickBot="1">
      <c r="A18" s="4" t="s">
        <v>1</v>
      </c>
      <c r="B18" t="s">
        <v>42</v>
      </c>
      <c r="C18" s="5">
        <v>14000</v>
      </c>
      <c r="D18" s="5">
        <v>9665</v>
      </c>
      <c r="E18" s="18"/>
      <c r="F18" s="18"/>
    </row>
    <row r="19" spans="1:6">
      <c r="A19" s="6" t="s">
        <v>2</v>
      </c>
      <c r="C19" s="69">
        <v>900</v>
      </c>
      <c r="D19" s="69">
        <v>985</v>
      </c>
      <c r="E19" t="s">
        <v>154</v>
      </c>
    </row>
    <row r="20" spans="1:6" ht="15.75" thickBot="1">
      <c r="A20" s="7" t="s">
        <v>3</v>
      </c>
      <c r="C20" s="70"/>
      <c r="D20" s="70"/>
    </row>
    <row r="21" spans="1:6" ht="15.75" thickBot="1">
      <c r="A21" s="8" t="s">
        <v>20</v>
      </c>
      <c r="C21" s="10">
        <v>1800</v>
      </c>
      <c r="D21" s="10">
        <v>821</v>
      </c>
      <c r="E21" s="18"/>
      <c r="F21" s="18"/>
    </row>
    <row r="22" spans="1:6" ht="15.75" thickBot="1">
      <c r="A22" s="6" t="s">
        <v>19</v>
      </c>
      <c r="C22" s="46">
        <v>3000</v>
      </c>
      <c r="D22" s="46">
        <v>3369</v>
      </c>
      <c r="E22" s="18" t="s">
        <v>155</v>
      </c>
    </row>
    <row r="23" spans="1:6" ht="15.75" thickBot="1">
      <c r="A23" s="8" t="s">
        <v>4</v>
      </c>
      <c r="C23" s="10">
        <v>0</v>
      </c>
      <c r="D23" s="10">
        <v>706.51</v>
      </c>
      <c r="E23" t="s">
        <v>150</v>
      </c>
    </row>
    <row r="24" spans="1:6" ht="15.75" thickBot="1">
      <c r="A24" s="6" t="s">
        <v>5</v>
      </c>
      <c r="C24" s="46" t="s">
        <v>120</v>
      </c>
      <c r="D24" s="68" t="s">
        <v>153</v>
      </c>
    </row>
    <row r="25" spans="1:6" ht="15.75" thickBot="1">
      <c r="A25" s="11" t="s">
        <v>7</v>
      </c>
      <c r="C25" s="12">
        <f>SUM(C18:C23)</f>
        <v>19700</v>
      </c>
      <c r="D25" s="12">
        <f>SUM(D18:D23)</f>
        <v>15546.51</v>
      </c>
    </row>
    <row r="27" spans="1:6">
      <c r="A27" s="13" t="s">
        <v>107</v>
      </c>
      <c r="B27" s="2"/>
      <c r="C27" s="2"/>
    </row>
    <row r="28" spans="1:6">
      <c r="A28" s="3" t="s">
        <v>113</v>
      </c>
      <c r="B28" s="2"/>
      <c r="C28" s="2"/>
    </row>
    <row r="29" spans="1:6">
      <c r="A29" t="s">
        <v>114</v>
      </c>
      <c r="C29" s="2"/>
    </row>
    <row r="30" spans="1:6" ht="15.75" thickBot="1">
      <c r="A30" s="2"/>
      <c r="C30" s="9" t="s">
        <v>16</v>
      </c>
      <c r="D30" s="9" t="s">
        <v>17</v>
      </c>
    </row>
    <row r="31" spans="1:6" ht="15.75" thickBot="1">
      <c r="A31" s="4" t="s">
        <v>1</v>
      </c>
      <c r="B31" t="s">
        <v>42</v>
      </c>
      <c r="C31" s="5">
        <v>6000</v>
      </c>
      <c r="D31" s="5">
        <v>8763</v>
      </c>
      <c r="E31" s="18"/>
      <c r="F31" s="18"/>
    </row>
    <row r="32" spans="1:6">
      <c r="A32" s="6" t="s">
        <v>2</v>
      </c>
      <c r="C32" s="69">
        <v>1100</v>
      </c>
      <c r="D32" s="69">
        <v>2267</v>
      </c>
      <c r="E32" s="22" t="s">
        <v>156</v>
      </c>
    </row>
    <row r="33" spans="1:6" ht="15.75" thickBot="1">
      <c r="A33" s="7" t="s">
        <v>3</v>
      </c>
      <c r="C33" s="70"/>
      <c r="D33" s="70"/>
    </row>
    <row r="34" spans="1:6" ht="15.75" thickBot="1">
      <c r="A34" s="8" t="s">
        <v>20</v>
      </c>
      <c r="C34" s="10">
        <v>3700</v>
      </c>
      <c r="D34" s="5">
        <v>6266.5</v>
      </c>
      <c r="E34" s="18"/>
      <c r="F34" s="18"/>
    </row>
    <row r="35" spans="1:6" ht="15.75" thickBot="1">
      <c r="A35" s="6" t="s">
        <v>19</v>
      </c>
      <c r="C35" s="46">
        <v>1000</v>
      </c>
      <c r="D35" s="46">
        <v>3240</v>
      </c>
      <c r="E35" s="18" t="s">
        <v>158</v>
      </c>
    </row>
    <row r="36" spans="1:6" ht="15.75" thickBot="1">
      <c r="A36" s="8" t="s">
        <v>4</v>
      </c>
      <c r="C36" s="10">
        <v>450</v>
      </c>
      <c r="D36" s="10">
        <v>8850</v>
      </c>
      <c r="E36" s="22" t="s">
        <v>146</v>
      </c>
    </row>
    <row r="37" spans="1:6" ht="15.75" thickBot="1">
      <c r="A37" s="6" t="s">
        <v>5</v>
      </c>
      <c r="C37" s="46" t="s">
        <v>121</v>
      </c>
      <c r="D37" s="68" t="s">
        <v>157</v>
      </c>
    </row>
    <row r="38" spans="1:6" ht="15.75" thickBot="1">
      <c r="A38" s="11" t="s">
        <v>7</v>
      </c>
      <c r="C38" s="12">
        <f>SUM(C31:C36)</f>
        <v>12250</v>
      </c>
      <c r="D38" s="12">
        <f>SUM(D31:D36)</f>
        <v>29386.5</v>
      </c>
    </row>
    <row r="40" spans="1:6">
      <c r="A40" s="13" t="s">
        <v>115</v>
      </c>
      <c r="B40" s="2"/>
      <c r="C40" s="2"/>
    </row>
    <row r="41" spans="1:6">
      <c r="A41" s="3" t="s">
        <v>116</v>
      </c>
      <c r="B41" s="2"/>
      <c r="C41" s="2"/>
    </row>
    <row r="42" spans="1:6">
      <c r="A42" t="s">
        <v>117</v>
      </c>
      <c r="C42" s="2"/>
    </row>
    <row r="43" spans="1:6" ht="15.75" thickBot="1">
      <c r="A43" s="2"/>
      <c r="C43" s="9" t="s">
        <v>16</v>
      </c>
      <c r="D43" s="9" t="s">
        <v>17</v>
      </c>
    </row>
    <row r="44" spans="1:6" ht="15.75" thickBot="1">
      <c r="A44" s="4" t="s">
        <v>1</v>
      </c>
      <c r="B44" t="s">
        <v>42</v>
      </c>
      <c r="C44" s="5">
        <v>370</v>
      </c>
      <c r="D44" s="5"/>
      <c r="E44" s="18"/>
    </row>
    <row r="45" spans="1:6">
      <c r="A45" s="6" t="s">
        <v>2</v>
      </c>
      <c r="C45" s="69">
        <v>250</v>
      </c>
      <c r="D45" s="69"/>
    </row>
    <row r="46" spans="1:6" ht="15.75" thickBot="1">
      <c r="A46" s="7" t="s">
        <v>3</v>
      </c>
      <c r="C46" s="70"/>
      <c r="D46" s="70"/>
    </row>
    <row r="47" spans="1:6" ht="15.75" thickBot="1">
      <c r="A47" s="8" t="s">
        <v>20</v>
      </c>
      <c r="C47" s="10">
        <v>180</v>
      </c>
      <c r="D47" s="10"/>
    </row>
    <row r="48" spans="1:6" ht="15.75" thickBot="1">
      <c r="A48" s="6" t="s">
        <v>19</v>
      </c>
      <c r="C48" s="46">
        <v>0</v>
      </c>
      <c r="D48" s="46"/>
    </row>
    <row r="49" spans="1:5" ht="15.75" thickBot="1">
      <c r="A49" s="8" t="s">
        <v>4</v>
      </c>
      <c r="C49" s="10">
        <v>0</v>
      </c>
      <c r="D49" s="10"/>
    </row>
    <row r="50" spans="1:5" ht="15.75" thickBot="1">
      <c r="A50" s="6" t="s">
        <v>5</v>
      </c>
      <c r="C50" s="46" t="s">
        <v>122</v>
      </c>
      <c r="D50" s="46" t="s">
        <v>122</v>
      </c>
    </row>
    <row r="51" spans="1:5" ht="15.75" thickBot="1">
      <c r="A51" s="11" t="s">
        <v>7</v>
      </c>
      <c r="C51" s="12">
        <f>SUM(C44:C49)</f>
        <v>800</v>
      </c>
      <c r="D51" s="12">
        <f>SUM(D44:D49)</f>
        <v>0</v>
      </c>
    </row>
    <row r="53" spans="1:5">
      <c r="A53" s="13" t="s">
        <v>110</v>
      </c>
      <c r="B53" s="2"/>
      <c r="C53" s="2"/>
    </row>
    <row r="54" spans="1:5">
      <c r="A54" s="3" t="s">
        <v>118</v>
      </c>
      <c r="B54" s="2"/>
      <c r="C54" s="2"/>
    </row>
    <row r="55" spans="1:5">
      <c r="A55" t="s">
        <v>119</v>
      </c>
      <c r="C55" s="2"/>
    </row>
    <row r="56" spans="1:5" ht="15.75" thickBot="1">
      <c r="A56" s="2"/>
      <c r="C56" s="9" t="s">
        <v>16</v>
      </c>
      <c r="D56" s="9" t="s">
        <v>17</v>
      </c>
    </row>
    <row r="57" spans="1:5" ht="15.75" thickBot="1">
      <c r="A57" s="4" t="s">
        <v>1</v>
      </c>
      <c r="B57" t="s">
        <v>42</v>
      </c>
      <c r="C57" s="5">
        <v>11500</v>
      </c>
      <c r="D57" s="5">
        <v>10565</v>
      </c>
      <c r="E57" s="56"/>
    </row>
    <row r="58" spans="1:5">
      <c r="A58" s="6" t="s">
        <v>2</v>
      </c>
      <c r="C58" s="69">
        <v>1000</v>
      </c>
      <c r="D58" s="69">
        <v>910</v>
      </c>
      <c r="E58" t="s">
        <v>161</v>
      </c>
    </row>
    <row r="59" spans="1:5" ht="15.75" thickBot="1">
      <c r="A59" s="7" t="s">
        <v>3</v>
      </c>
      <c r="C59" s="70"/>
      <c r="D59" s="70"/>
    </row>
    <row r="60" spans="1:5" ht="15.75" thickBot="1">
      <c r="A60" s="8" t="s">
        <v>20</v>
      </c>
      <c r="C60" s="10">
        <v>2800</v>
      </c>
      <c r="D60" s="10">
        <v>3760</v>
      </c>
    </row>
    <row r="61" spans="1:5" ht="15.75" thickBot="1">
      <c r="A61" s="6" t="s">
        <v>19</v>
      </c>
      <c r="C61" s="46">
        <v>7000</v>
      </c>
      <c r="D61" s="46">
        <v>8388</v>
      </c>
    </row>
    <row r="62" spans="1:5" ht="15.75" thickBot="1">
      <c r="A62" s="8" t="s">
        <v>4</v>
      </c>
      <c r="C62" s="10">
        <v>5000</v>
      </c>
      <c r="D62" s="10">
        <v>2220</v>
      </c>
      <c r="E62" t="s">
        <v>159</v>
      </c>
    </row>
    <row r="63" spans="1:5" ht="15.75" thickBot="1">
      <c r="A63" s="6" t="s">
        <v>5</v>
      </c>
      <c r="C63" s="46" t="s">
        <v>58</v>
      </c>
      <c r="D63" s="68" t="s">
        <v>160</v>
      </c>
    </row>
    <row r="64" spans="1:5" ht="15.75" thickBot="1">
      <c r="A64" s="11" t="s">
        <v>7</v>
      </c>
      <c r="C64" s="12">
        <f>SUM(C57:C62)</f>
        <v>27300</v>
      </c>
      <c r="D64" s="12">
        <f>SUM(D57:D62)</f>
        <v>25843</v>
      </c>
    </row>
    <row r="66" spans="1:4" ht="15.75" thickBot="1"/>
    <row r="67" spans="1:4" ht="15.75" thickBot="1">
      <c r="A67" s="15" t="s">
        <v>102</v>
      </c>
      <c r="B67" s="16">
        <f>SUM(C12+C25+C38+C51+C64)</f>
        <v>60050</v>
      </c>
    </row>
    <row r="68" spans="1:4" ht="15.75" thickBot="1">
      <c r="A68" s="15" t="s">
        <v>103</v>
      </c>
      <c r="B68" s="16">
        <f>SUM(D12+D25+D38+D51+D64)</f>
        <v>71239.010000000009</v>
      </c>
    </row>
    <row r="69" spans="1:4">
      <c r="A69" s="27" t="s">
        <v>74</v>
      </c>
      <c r="B69" s="28">
        <f>B67-B68</f>
        <v>-11189.010000000009</v>
      </c>
    </row>
    <row r="70" spans="1:4">
      <c r="D70" s="47"/>
    </row>
  </sheetData>
  <mergeCells count="10">
    <mergeCell ref="C45:C46"/>
    <mergeCell ref="D45:D46"/>
    <mergeCell ref="C58:C59"/>
    <mergeCell ref="D58:D59"/>
    <mergeCell ref="C6:C7"/>
    <mergeCell ref="D6:D7"/>
    <mergeCell ref="C19:C20"/>
    <mergeCell ref="D19:D20"/>
    <mergeCell ref="C32:C33"/>
    <mergeCell ref="D32:D3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G27" sqref="G27"/>
    </sheetView>
  </sheetViews>
  <sheetFormatPr defaultRowHeight="15"/>
  <cols>
    <col min="1" max="1" width="23.140625" customWidth="1"/>
    <col min="3" max="3" width="21.28515625" customWidth="1"/>
    <col min="4" max="4" width="11.85546875" customWidth="1"/>
    <col min="5" max="5" width="20" customWidth="1"/>
    <col min="7" max="7" width="20.28515625" customWidth="1"/>
    <col min="8" max="8" width="11.5703125" bestFit="1" customWidth="1"/>
  </cols>
  <sheetData>
    <row r="1" spans="1:8">
      <c r="A1" s="49" t="s">
        <v>123</v>
      </c>
      <c r="C1" s="49" t="s">
        <v>128</v>
      </c>
      <c r="E1" s="49" t="s">
        <v>133</v>
      </c>
      <c r="G1" s="49" t="s">
        <v>138</v>
      </c>
    </row>
    <row r="2" spans="1:8">
      <c r="A2" s="48">
        <f>'1Q'!D5+'1Q'!D18+'1Q'!D31+'1Q'!D44+'1Q'!D57</f>
        <v>39553.61</v>
      </c>
      <c r="C2" s="48">
        <f>SUM('1Q'!D6:D7,'1Q'!D19:D20,'1Q'!D32:D33,'1Q'!D45:D46,'1Q'!D58:D59)</f>
        <v>6408</v>
      </c>
      <c r="E2" s="48">
        <f>SUM('1Q'!D8,'1Q'!D9,'1Q'!D21,'1Q'!D22,'1Q'!D34,'1Q'!D35,'1Q'!D47,'1Q'!D48,'1Q'!D60,'1Q'!D61)</f>
        <v>26834.39</v>
      </c>
      <c r="G2" s="48">
        <f>SUM('1Q'!D10,'1Q'!D23,'1Q'!D36,'1Q'!D49,'1Q'!D62)</f>
        <v>17360.38</v>
      </c>
    </row>
    <row r="3" spans="1:8">
      <c r="C3" s="48"/>
      <c r="E3" s="48"/>
      <c r="G3" s="51"/>
    </row>
    <row r="4" spans="1:8">
      <c r="A4" s="49" t="s">
        <v>124</v>
      </c>
      <c r="C4" s="49" t="s">
        <v>129</v>
      </c>
      <c r="E4" s="49" t="s">
        <v>134</v>
      </c>
      <c r="G4" s="49" t="s">
        <v>139</v>
      </c>
    </row>
    <row r="5" spans="1:8">
      <c r="A5" s="48">
        <f>SUM('2Q'!D5,'2Q'!D18,'2Q'!D31,'2Q'!D44,'2Q'!D57,'2Q'!D70,'2Q'!D83,'2Q'!D96,'2Q'!D109)</f>
        <v>40322.21</v>
      </c>
      <c r="C5" s="48">
        <f>SUM('2Q'!D6:D7,'2Q'!D19:D20,'2Q'!D32:D33,'2Q'!D45:D46,'2Q'!D58:D59,'2Q'!D71:D72,'2Q'!D84:D85,'2Q'!D97:D98,'2Q'!D110:D111)</f>
        <v>5498.8</v>
      </c>
      <c r="E5" s="48">
        <f>SUM('2Q'!D8,'2Q'!D9,'2Q'!D21,'2Q'!D22,'2Q'!D34,'2Q'!D35,'2Q'!D47,'2Q'!D48,'2Q'!D60,'2Q'!D61,'2Q'!D73,'2Q'!D74,'2Q'!D86,'2Q'!D87,'2Q'!D99,'2Q'!D100,'2Q'!D112,'2Q'!D113)</f>
        <v>13832.2</v>
      </c>
      <c r="G5" s="48">
        <f>SUM('2Q'!D10,'2Q'!D23,'2Q'!D36,'2Q'!D49,'2Q'!D62,'2Q'!D75,'2Q'!D88,'2Q'!D101,'2Q'!D114)</f>
        <v>3145</v>
      </c>
    </row>
    <row r="6" spans="1:8">
      <c r="C6" s="51"/>
      <c r="E6" s="51"/>
      <c r="G6" s="51"/>
    </row>
    <row r="7" spans="1:8">
      <c r="A7" s="49" t="s">
        <v>125</v>
      </c>
      <c r="C7" s="49" t="s">
        <v>130</v>
      </c>
      <c r="E7" s="49" t="s">
        <v>135</v>
      </c>
      <c r="G7" s="49" t="s">
        <v>140</v>
      </c>
    </row>
    <row r="8" spans="1:8">
      <c r="A8" s="48">
        <f>SUM('3Q'!D5,'3Q'!D18,'3Q'!D31,'3Q'!D44,'3Q'!D57)</f>
        <v>31524</v>
      </c>
      <c r="C8" s="48">
        <f>SUM('3Q'!D6:D7,'3Q'!D19:D20,'3Q'!D32:D33,'3Q'!D45:D46,'3Q'!D58:D59)</f>
        <v>8996</v>
      </c>
      <c r="E8" s="48">
        <f>SUM('3Q'!D8:D9,'3Q'!D21:D22,'3Q'!D34:D35,'3Q'!D47:D48,'3Q'!D60:D61)</f>
        <v>50467</v>
      </c>
      <c r="G8" s="48">
        <f>SUM('3Q'!D10,'3Q'!D23,'3Q'!D36,'3Q'!D49,'3Q'!D62)</f>
        <v>5588</v>
      </c>
    </row>
    <row r="9" spans="1:8">
      <c r="C9" s="51"/>
      <c r="E9" s="51"/>
      <c r="G9" s="51"/>
    </row>
    <row r="10" spans="1:8">
      <c r="A10" s="49" t="s">
        <v>126</v>
      </c>
      <c r="C10" s="49" t="s">
        <v>131</v>
      </c>
      <c r="E10" s="49" t="s">
        <v>136</v>
      </c>
      <c r="G10" s="49" t="s">
        <v>141</v>
      </c>
    </row>
    <row r="11" spans="1:8">
      <c r="A11" s="48">
        <f>SUM('4Q'!D5+'4Q'!D31)</f>
        <v>9226</v>
      </c>
      <c r="C11" s="48">
        <f>SUM('4Q'!D6:D7,'4Q'!D19:D20,'4Q'!D32:D33,'4Q'!D45:D46,'4Q'!D58:D59)</f>
        <v>4162</v>
      </c>
      <c r="E11" s="48">
        <f>SUM('4Q'!D8:D9,'4Q'!D21:D22,'4Q'!D34:D35,'4Q'!D47:D48,'4Q'!D60:D61)</f>
        <v>25844.5</v>
      </c>
      <c r="G11" s="48">
        <f>SUM('4Q'!D10,'4Q'!D23,'4Q'!D36,'4Q'!D49,'4Q'!D62)</f>
        <v>11776.51</v>
      </c>
    </row>
    <row r="12" spans="1:8">
      <c r="C12" s="51"/>
      <c r="E12" s="51"/>
      <c r="G12" s="51"/>
    </row>
    <row r="13" spans="1:8">
      <c r="A13" s="50" t="s">
        <v>127</v>
      </c>
      <c r="C13" s="50" t="s">
        <v>132</v>
      </c>
      <c r="E13" s="50" t="s">
        <v>137</v>
      </c>
      <c r="G13" s="50" t="s">
        <v>142</v>
      </c>
    </row>
    <row r="14" spans="1:8">
      <c r="A14" s="48">
        <f>SUM(A2,A5,A8,A11)</f>
        <v>120625.82</v>
      </c>
      <c r="C14" s="48">
        <f>SUM(C2,C5,C8,C11)</f>
        <v>25064.799999999999</v>
      </c>
      <c r="E14" s="48">
        <f>SUM(E2,E5,E8,E11)</f>
        <v>116978.09</v>
      </c>
      <c r="G14" s="48">
        <f>SUM(G2,G5,G8,G11)</f>
        <v>37869.89</v>
      </c>
      <c r="H14" s="47"/>
    </row>
    <row r="16" spans="1:8">
      <c r="A16" s="53" t="s">
        <v>143</v>
      </c>
      <c r="C16" s="53" t="s">
        <v>144</v>
      </c>
      <c r="D16" t="s">
        <v>145</v>
      </c>
    </row>
    <row r="17" spans="1:5">
      <c r="A17" s="28">
        <f>SUM(A14,C14,E14,G14)</f>
        <v>300538.59999999998</v>
      </c>
      <c r="C17" s="57" t="e">
        <f>SUM('3Q'!E18,'3Q'!#REF!,'3Q'!E36,'3Q'!E57,'4Q'!E57)</f>
        <v>#REF!</v>
      </c>
      <c r="D17" s="47">
        <v>28587</v>
      </c>
      <c r="E17" s="52"/>
    </row>
    <row r="18" spans="1:5">
      <c r="C18" s="58">
        <f>'3Q'!E32</f>
        <v>9079.5</v>
      </c>
      <c r="D18" s="47">
        <v>2148</v>
      </c>
    </row>
    <row r="19" spans="1:5">
      <c r="C19" s="60">
        <f>'3Q'!E33</f>
        <v>80</v>
      </c>
      <c r="D19" s="47">
        <v>80</v>
      </c>
    </row>
    <row r="20" spans="1:5">
      <c r="D20" s="59">
        <f>SUM(D17:D19)</f>
        <v>30815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1Q</vt:lpstr>
      <vt:lpstr>2Q</vt:lpstr>
      <vt:lpstr>3Q</vt:lpstr>
      <vt:lpstr>4Q</vt:lpstr>
      <vt:lpstr>July 03 Summary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2013-12-23T14:58:21Z</dcterms:modified>
</cp:coreProperties>
</file>