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hidePivotFieldList="1" defaultThemeVersion="124226"/>
  <bookViews>
    <workbookView xWindow="480" yWindow="30" windowWidth="11070" windowHeight="8205" firstSheet="1" activeTab="6"/>
  </bookViews>
  <sheets>
    <sheet name="Ft_2008_2009" sheetId="11" r:id="rId1"/>
    <sheet name="04_Ftrato Difensiva_Progressivo" sheetId="14" r:id="rId2"/>
    <sheet name="Commesse Aperte" sheetId="21" state="hidden" r:id="rId3"/>
    <sheet name="Attività" sheetId="36" r:id="rId4"/>
    <sheet name="Pivot da fare" sheetId="37" r:id="rId5"/>
    <sheet name="Summary " sheetId="19" r:id="rId6"/>
    <sheet name="Commesse Aperte_" sheetId="32" r:id="rId7"/>
    <sheet name="Foglio1" sheetId="38" r:id="rId8"/>
  </sheets>
  <definedNames>
    <definedName name="_xlnm._FilterDatabase" localSheetId="3" hidden="1">Attività!$A$1:$H$478</definedName>
    <definedName name="_xlnm._FilterDatabase" localSheetId="6" hidden="1">'Commesse Aperte_'!#REF!</definedName>
  </definedNames>
  <calcPr calcId="125725"/>
  <pivotCaches>
    <pivotCache cacheId="0" r:id="rId9"/>
  </pivotCaches>
</workbook>
</file>

<file path=xl/calcChain.xml><?xml version="1.0" encoding="utf-8"?>
<calcChain xmlns="http://schemas.openxmlformats.org/spreadsheetml/2006/main">
  <c r="F137" i="37"/>
  <c r="F136"/>
  <c r="F135"/>
  <c r="F134"/>
  <c r="F133"/>
  <c r="F132"/>
  <c r="F131"/>
  <c r="F130"/>
  <c r="E136"/>
  <c r="E135"/>
  <c r="E134"/>
  <c r="E133"/>
  <c r="E132"/>
  <c r="E131"/>
  <c r="E130"/>
  <c r="E137"/>
  <c r="D137"/>
  <c r="C137"/>
  <c r="B137"/>
  <c r="E125"/>
  <c r="F125" s="1"/>
  <c r="D125"/>
  <c r="C125"/>
  <c r="B125"/>
  <c r="E124"/>
  <c r="E123"/>
  <c r="E122"/>
  <c r="E121"/>
  <c r="E120"/>
  <c r="E119"/>
  <c r="E118"/>
  <c r="F124"/>
  <c r="F123"/>
  <c r="F122"/>
  <c r="F121"/>
  <c r="F120"/>
  <c r="F119"/>
  <c r="F118"/>
  <c r="C107"/>
  <c r="D106"/>
  <c r="D105"/>
  <c r="D104"/>
  <c r="D103"/>
  <c r="D102"/>
  <c r="D101"/>
  <c r="D100"/>
  <c r="D107" s="1"/>
  <c r="J94"/>
  <c r="J93"/>
  <c r="J92"/>
  <c r="J91"/>
  <c r="J90"/>
  <c r="J89"/>
  <c r="J88"/>
  <c r="F93"/>
  <c r="F92"/>
  <c r="F91"/>
  <c r="F90"/>
  <c r="F89"/>
  <c r="F88"/>
  <c r="F94" s="1"/>
  <c r="E94"/>
  <c r="D94"/>
  <c r="C94"/>
  <c r="O22" i="11"/>
  <c r="O21"/>
  <c r="O20"/>
  <c r="O26" s="1"/>
  <c r="O19"/>
  <c r="O18"/>
  <c r="O17"/>
  <c r="O23"/>
  <c r="O16"/>
  <c r="O15"/>
  <c r="K22"/>
  <c r="K20"/>
  <c r="K18"/>
  <c r="K16"/>
  <c r="K21"/>
  <c r="K19"/>
  <c r="K17"/>
  <c r="K15"/>
  <c r="D186"/>
  <c r="C186"/>
  <c r="D185"/>
  <c r="C185"/>
  <c r="D184"/>
  <c r="C184"/>
  <c r="D183"/>
  <c r="C183"/>
  <c r="D182"/>
  <c r="C182"/>
  <c r="D181"/>
  <c r="C181"/>
  <c r="D180"/>
  <c r="C180"/>
  <c r="D179"/>
  <c r="C179"/>
  <c r="D178"/>
  <c r="C178"/>
  <c r="D177"/>
  <c r="C177"/>
  <c r="D176"/>
  <c r="C176"/>
  <c r="D175"/>
  <c r="C175"/>
  <c r="D174"/>
  <c r="C174"/>
  <c r="D173"/>
  <c r="C173"/>
  <c r="D172"/>
  <c r="C172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O2"/>
  <c r="O1"/>
  <c r="O3" s="1"/>
  <c r="O7"/>
  <c r="N7"/>
  <c r="N10"/>
  <c r="N11"/>
  <c r="G5" i="14"/>
  <c r="F5"/>
  <c r="F33"/>
  <c r="F4"/>
  <c r="M10" i="19"/>
  <c r="L10"/>
  <c r="K10"/>
  <c r="J10"/>
  <c r="I10"/>
  <c r="H10"/>
  <c r="G10"/>
  <c r="F10"/>
  <c r="E10"/>
  <c r="D4"/>
  <c r="D10" s="1"/>
  <c r="C4"/>
  <c r="C10" s="1"/>
  <c r="B4"/>
  <c r="D11"/>
  <c r="C11"/>
  <c r="B11"/>
  <c r="D6"/>
  <c r="C6"/>
  <c r="B6"/>
  <c r="M46" i="37"/>
  <c r="M45"/>
  <c r="M44"/>
  <c r="M43"/>
  <c r="M42"/>
  <c r="M41"/>
  <c r="M40"/>
  <c r="B18" i="19" l="1"/>
  <c r="B15"/>
  <c r="C9"/>
  <c r="D9"/>
  <c r="B10"/>
  <c r="K23" i="11"/>
  <c r="K26"/>
  <c r="O25"/>
  <c r="O27" s="1"/>
  <c r="K25"/>
  <c r="K27" s="1"/>
  <c r="F6" i="14"/>
  <c r="G4" s="1"/>
  <c r="B9" i="19" l="1"/>
  <c r="AA81" i="37"/>
  <c r="Z81"/>
  <c r="AB73"/>
  <c r="AB74"/>
  <c r="AC74" s="1"/>
  <c r="AB75"/>
  <c r="AC75" s="1"/>
  <c r="AB76"/>
  <c r="AC76" s="1"/>
  <c r="AB77"/>
  <c r="AC77" s="1"/>
  <c r="AB78"/>
  <c r="AC78" s="1"/>
  <c r="AB79"/>
  <c r="AC79" s="1"/>
  <c r="AB80"/>
  <c r="AC80" s="1"/>
  <c r="P81"/>
  <c r="Q81"/>
  <c r="R81"/>
  <c r="S81"/>
  <c r="T81"/>
  <c r="U81"/>
  <c r="V81"/>
  <c r="W81"/>
  <c r="X81"/>
  <c r="Y81"/>
  <c r="AB53"/>
  <c r="AB54"/>
  <c r="AB55"/>
  <c r="AB56"/>
  <c r="AB57"/>
  <c r="AB58"/>
  <c r="AB59"/>
  <c r="AB60"/>
  <c r="AB61"/>
  <c r="AB62"/>
  <c r="P63"/>
  <c r="Q63"/>
  <c r="R63"/>
  <c r="S63"/>
  <c r="T63"/>
  <c r="U63"/>
  <c r="V63"/>
  <c r="W63"/>
  <c r="X63"/>
  <c r="Y63"/>
  <c r="Z63"/>
  <c r="AA63"/>
  <c r="AB63"/>
  <c r="P22"/>
  <c r="P21"/>
  <c r="P27"/>
  <c r="P23"/>
  <c r="P28"/>
  <c r="P24"/>
  <c r="P29"/>
  <c r="P25"/>
  <c r="P30"/>
  <c r="P26"/>
  <c r="S26" l="1"/>
  <c r="S22"/>
  <c r="AB81"/>
  <c r="AC81"/>
  <c r="E13"/>
  <c r="F13" s="1"/>
  <c r="E12"/>
  <c r="F12" s="1"/>
  <c r="I98" i="11"/>
  <c r="I97"/>
  <c r="G99"/>
  <c r="K36" l="1"/>
  <c r="L34" s="1"/>
  <c r="B28" i="14"/>
  <c r="L35" i="11" l="1"/>
  <c r="K5" i="19"/>
  <c r="S25" i="37"/>
  <c r="S24"/>
  <c r="S23"/>
  <c r="S21"/>
  <c r="G19"/>
  <c r="E11" l="1"/>
  <c r="F11" s="1"/>
  <c r="X127"/>
  <c r="W127"/>
  <c r="V127"/>
  <c r="U127"/>
  <c r="T127"/>
  <c r="S127"/>
  <c r="R127"/>
  <c r="Q127"/>
  <c r="P127"/>
  <c r="Z126"/>
  <c r="Y126"/>
  <c r="Z125"/>
  <c r="Y125"/>
  <c r="Z124"/>
  <c r="Y124"/>
  <c r="Z123"/>
  <c r="Y123"/>
  <c r="Z122"/>
  <c r="Y122"/>
  <c r="Z121"/>
  <c r="Y121"/>
  <c r="Z120"/>
  <c r="Y120"/>
  <c r="Z119"/>
  <c r="Y119"/>
  <c r="Y127" s="1"/>
  <c r="Z111"/>
  <c r="Z110"/>
  <c r="Z109"/>
  <c r="Z108"/>
  <c r="Z107"/>
  <c r="Z106"/>
  <c r="Z105"/>
  <c r="Z104"/>
  <c r="P112" s="1"/>
  <c r="Y111"/>
  <c r="AB111" s="1"/>
  <c r="Y110"/>
  <c r="AB110" s="1"/>
  <c r="Y109"/>
  <c r="AB109" s="1"/>
  <c r="Y108"/>
  <c r="AB108" s="1"/>
  <c r="Y107"/>
  <c r="AB107" s="1"/>
  <c r="Y106"/>
  <c r="AB106" s="1"/>
  <c r="Y105"/>
  <c r="AB105" s="1"/>
  <c r="Y104"/>
  <c r="X112"/>
  <c r="W112"/>
  <c r="V112"/>
  <c r="U112"/>
  <c r="T112"/>
  <c r="S112"/>
  <c r="AB120" l="1"/>
  <c r="AB121"/>
  <c r="AB126"/>
  <c r="AA124"/>
  <c r="AA125"/>
  <c r="AA119"/>
  <c r="AA120"/>
  <c r="AA121"/>
  <c r="AA122"/>
  <c r="AA123"/>
  <c r="AA126"/>
  <c r="Y112"/>
  <c r="AB119"/>
  <c r="AB122"/>
  <c r="AB123"/>
  <c r="AB124"/>
  <c r="AB125"/>
  <c r="AA105"/>
  <c r="AA107"/>
  <c r="AA109"/>
  <c r="AA111"/>
  <c r="AA104"/>
  <c r="AA106"/>
  <c r="AA108"/>
  <c r="AA110"/>
  <c r="AB104"/>
  <c r="R112" s="1"/>
  <c r="Z95"/>
  <c r="Z94"/>
  <c r="Z93"/>
  <c r="Z92"/>
  <c r="Z91"/>
  <c r="Z90"/>
  <c r="Z89"/>
  <c r="Z88"/>
  <c r="X96"/>
  <c r="W96"/>
  <c r="V96"/>
  <c r="U96"/>
  <c r="T96"/>
  <c r="S96"/>
  <c r="R96"/>
  <c r="Y95"/>
  <c r="Y94"/>
  <c r="Y93"/>
  <c r="Y92"/>
  <c r="Y91"/>
  <c r="Y90"/>
  <c r="Y89"/>
  <c r="P31"/>
  <c r="M7" i="19"/>
  <c r="L7"/>
  <c r="K7"/>
  <c r="K8" s="1"/>
  <c r="J5"/>
  <c r="J9" s="1"/>
  <c r="J12" s="1"/>
  <c r="I5"/>
  <c r="I9" s="1"/>
  <c r="H5"/>
  <c r="H9" s="1"/>
  <c r="B14" i="37"/>
  <c r="D13"/>
  <c r="D12"/>
  <c r="D11"/>
  <c r="D10"/>
  <c r="E10"/>
  <c r="F10" s="1"/>
  <c r="D9"/>
  <c r="E9"/>
  <c r="F9" s="1"/>
  <c r="D8"/>
  <c r="E8"/>
  <c r="F8" s="1"/>
  <c r="D7"/>
  <c r="E7"/>
  <c r="F7" s="1"/>
  <c r="D6"/>
  <c r="E6"/>
  <c r="F6" s="1"/>
  <c r="D5"/>
  <c r="E5"/>
  <c r="F5" s="1"/>
  <c r="D4"/>
  <c r="E4"/>
  <c r="F4" s="1"/>
  <c r="D3"/>
  <c r="E3"/>
  <c r="F3" s="1"/>
  <c r="D2"/>
  <c r="E2"/>
  <c r="E14" s="1"/>
  <c r="K143" i="11"/>
  <c r="J143"/>
  <c r="J142"/>
  <c r="J141"/>
  <c r="K9"/>
  <c r="O60"/>
  <c r="O61"/>
  <c r="Q112" i="37" l="1"/>
  <c r="AA90"/>
  <c r="AA92"/>
  <c r="AA94"/>
  <c r="I12" i="19"/>
  <c r="H12"/>
  <c r="D14" i="37"/>
  <c r="G20" s="1"/>
  <c r="AA89"/>
  <c r="AA91"/>
  <c r="AA93"/>
  <c r="AA95"/>
  <c r="H14" i="19"/>
  <c r="J14"/>
  <c r="B16"/>
  <c r="I14"/>
  <c r="I7"/>
  <c r="I8" s="1"/>
  <c r="I13"/>
  <c r="H7"/>
  <c r="H8" s="1"/>
  <c r="J7"/>
  <c r="J8" s="1"/>
  <c r="H13"/>
  <c r="J13"/>
  <c r="Q96" i="37"/>
  <c r="P96"/>
  <c r="Y88"/>
  <c r="K14" i="19"/>
  <c r="K9"/>
  <c r="F2" i="37"/>
  <c r="F14" s="1"/>
  <c r="G14" l="1"/>
  <c r="G21"/>
  <c r="S27" s="1"/>
  <c r="Y96"/>
  <c r="AA88"/>
  <c r="K13" i="19"/>
  <c r="K12"/>
  <c r="S31" i="37" l="1"/>
  <c r="H21"/>
  <c r="B4" i="14"/>
  <c r="B5"/>
  <c r="T27" i="37" l="1"/>
  <c r="U27" s="1"/>
  <c r="T25"/>
  <c r="T24"/>
  <c r="U24" s="1"/>
  <c r="T26"/>
  <c r="U26" s="1"/>
  <c r="T23"/>
  <c r="U23" s="1"/>
  <c r="T22"/>
  <c r="U22" s="1"/>
  <c r="T21"/>
  <c r="U21" s="1"/>
  <c r="U25"/>
  <c r="T31"/>
  <c r="B17" i="19"/>
  <c r="C18" s="1"/>
  <c r="G5"/>
  <c r="G14" s="1"/>
  <c r="N4"/>
  <c r="N11"/>
  <c r="P61" i="11"/>
  <c r="B106"/>
  <c r="B105"/>
  <c r="B98"/>
  <c r="B97"/>
  <c r="B96"/>
  <c r="B95"/>
  <c r="L14" i="19" l="1"/>
  <c r="L9"/>
  <c r="L12" s="1"/>
  <c r="L8"/>
  <c r="G9"/>
  <c r="G7"/>
  <c r="G8" s="1"/>
  <c r="G12" l="1"/>
  <c r="G13"/>
  <c r="L13"/>
  <c r="N6" l="1"/>
  <c r="D130" i="11"/>
  <c r="D131" s="1"/>
  <c r="C130"/>
  <c r="B130"/>
  <c r="K7"/>
  <c r="K10"/>
  <c r="C131" l="1"/>
  <c r="F5" i="19" l="1"/>
  <c r="E5"/>
  <c r="D5"/>
  <c r="C5"/>
  <c r="B5"/>
  <c r="N10" s="1"/>
  <c r="F9" l="1"/>
  <c r="F14"/>
  <c r="D14"/>
  <c r="C13"/>
  <c r="C14"/>
  <c r="E9"/>
  <c r="E14"/>
  <c r="M9"/>
  <c r="N5"/>
  <c r="F7"/>
  <c r="F8" s="1"/>
  <c r="E12" l="1"/>
  <c r="E13"/>
  <c r="D12"/>
  <c r="D13"/>
  <c r="F12"/>
  <c r="F13"/>
  <c r="N9"/>
  <c r="M12"/>
  <c r="G121" i="11"/>
  <c r="G116"/>
  <c r="G112"/>
  <c r="F111"/>
  <c r="F122" s="1"/>
  <c r="E111"/>
  <c r="E122" s="1"/>
  <c r="D111"/>
  <c r="D122" s="1"/>
  <c r="C111"/>
  <c r="C122" s="1"/>
  <c r="B111"/>
  <c r="B122" s="1"/>
  <c r="G110"/>
  <c r="B90"/>
  <c r="B79" s="1"/>
  <c r="B89"/>
  <c r="H71"/>
  <c r="H70"/>
  <c r="H69"/>
  <c r="H68"/>
  <c r="H67"/>
  <c r="H66"/>
  <c r="H65"/>
  <c r="H64"/>
  <c r="H63"/>
  <c r="H62"/>
  <c r="H61"/>
  <c r="H60"/>
  <c r="B107" l="1"/>
  <c r="B78"/>
  <c r="B80" s="1"/>
  <c r="G122"/>
  <c r="G123" s="1"/>
  <c r="G111"/>
  <c r="B113"/>
  <c r="D113"/>
  <c r="D114" s="1"/>
  <c r="F113"/>
  <c r="F114" s="1"/>
  <c r="B115"/>
  <c r="D115"/>
  <c r="F115"/>
  <c r="B119"/>
  <c r="D119"/>
  <c r="F119"/>
  <c r="C113"/>
  <c r="C114" s="1"/>
  <c r="E113"/>
  <c r="E114" s="1"/>
  <c r="C115"/>
  <c r="E115"/>
  <c r="E118" s="1"/>
  <c r="C119"/>
  <c r="E119"/>
  <c r="B16" i="14"/>
  <c r="K1" i="11" s="1"/>
  <c r="B15" i="14"/>
  <c r="K8" i="11" l="1"/>
  <c r="K11" s="1"/>
  <c r="B33" i="14"/>
  <c r="D117" i="11"/>
  <c r="C118"/>
  <c r="C117"/>
  <c r="F118"/>
  <c r="F117"/>
  <c r="B118"/>
  <c r="B117"/>
  <c r="G115"/>
  <c r="D118"/>
  <c r="E117"/>
  <c r="G113"/>
  <c r="G114" s="1"/>
  <c r="B114"/>
  <c r="M8" i="19"/>
  <c r="E7"/>
  <c r="E8" s="1"/>
  <c r="D7"/>
  <c r="D8" s="1"/>
  <c r="B7"/>
  <c r="B14"/>
  <c r="M14"/>
  <c r="O18"/>
  <c r="C7"/>
  <c r="C8" s="1"/>
  <c r="N7" l="1"/>
  <c r="N8" s="1"/>
  <c r="K2" i="11"/>
  <c r="K3" s="1"/>
  <c r="B6" i="14"/>
  <c r="G117" i="11"/>
  <c r="C12" i="19"/>
  <c r="B13"/>
  <c r="B12"/>
  <c r="B8"/>
  <c r="M13"/>
  <c r="C5" i="14" l="1"/>
  <c r="C4"/>
  <c r="N12" i="19"/>
  <c r="K64" i="11"/>
  <c r="L64" s="1"/>
  <c r="K71"/>
  <c r="L71" s="1"/>
  <c r="K70"/>
  <c r="L70" s="1"/>
  <c r="K69"/>
  <c r="L69" s="1"/>
  <c r="K68"/>
  <c r="L68" s="1"/>
  <c r="K67"/>
  <c r="K66"/>
  <c r="L66" s="1"/>
  <c r="K65"/>
  <c r="L65" s="1"/>
  <c r="K63"/>
  <c r="L63" s="1"/>
  <c r="K62"/>
  <c r="L62" s="1"/>
  <c r="K61"/>
  <c r="L61" s="1"/>
  <c r="K60"/>
  <c r="C72"/>
  <c r="Q60" s="1"/>
  <c r="G72"/>
  <c r="Q61" s="1"/>
  <c r="G18"/>
  <c r="G22"/>
  <c r="G21"/>
  <c r="G20"/>
  <c r="G19"/>
  <c r="G17"/>
  <c r="G16"/>
  <c r="G15"/>
  <c r="C22"/>
  <c r="C21"/>
  <c r="C20"/>
  <c r="C19"/>
  <c r="C18"/>
  <c r="C17"/>
  <c r="C16"/>
  <c r="C15"/>
  <c r="C10"/>
  <c r="C9"/>
  <c r="C8"/>
  <c r="C7"/>
  <c r="G10"/>
  <c r="G9"/>
  <c r="G8"/>
  <c r="G7"/>
  <c r="C57"/>
  <c r="G57"/>
  <c r="G3"/>
  <c r="C3"/>
  <c r="L60" l="1"/>
  <c r="O62"/>
  <c r="S60" s="1"/>
  <c r="L67"/>
  <c r="P62"/>
  <c r="K72"/>
  <c r="G23"/>
  <c r="G26" l="1"/>
  <c r="C26"/>
  <c r="C23"/>
  <c r="G11"/>
  <c r="C11"/>
  <c r="G25" l="1"/>
  <c r="G27" s="1"/>
  <c r="C25"/>
  <c r="C27" s="1"/>
</calcChain>
</file>

<file path=xl/sharedStrings.xml><?xml version="1.0" encoding="utf-8"?>
<sst xmlns="http://schemas.openxmlformats.org/spreadsheetml/2006/main" count="3860" uniqueCount="586">
  <si>
    <t>Data</t>
  </si>
  <si>
    <t>Cliente</t>
  </si>
  <si>
    <t>Imponibile</t>
  </si>
  <si>
    <t>Tematica</t>
  </si>
  <si>
    <t>03 - application security</t>
  </si>
  <si>
    <t>02 - difesa perimetrale</t>
  </si>
  <si>
    <t>CNP Assurances</t>
  </si>
  <si>
    <t>11 - analisi forense</t>
  </si>
  <si>
    <t>01 - ethical hacking</t>
  </si>
  <si>
    <t>05 - monitoring</t>
  </si>
  <si>
    <t>Seat Pagine Gialle</t>
  </si>
  <si>
    <t>ING Direct</t>
  </si>
  <si>
    <t/>
  </si>
  <si>
    <t>Oggetto</t>
  </si>
  <si>
    <t>Consulenza</t>
  </si>
  <si>
    <t>Prodotti</t>
  </si>
  <si>
    <t>Gennaio</t>
  </si>
  <si>
    <t>Febbraio</t>
  </si>
  <si>
    <t>Marzo</t>
  </si>
  <si>
    <t>Mese</t>
  </si>
  <si>
    <t>Tecnico</t>
  </si>
  <si>
    <t>Commessa</t>
  </si>
  <si>
    <t>Tipologia</t>
  </si>
  <si>
    <t>Descrizione</t>
  </si>
  <si>
    <t>Ore</t>
  </si>
  <si>
    <t>Mazzeo</t>
  </si>
  <si>
    <t>FATTURABILE</t>
  </si>
  <si>
    <t>Cordoni</t>
  </si>
  <si>
    <t>2008.044</t>
  </si>
  <si>
    <t>Comune di Milano</t>
  </si>
  <si>
    <t>Luzzani</t>
  </si>
  <si>
    <t>INTERNO</t>
  </si>
  <si>
    <t>Varie</t>
  </si>
  <si>
    <t>PREVENDITA</t>
  </si>
  <si>
    <t>Filippi</t>
  </si>
  <si>
    <t>FERIE</t>
  </si>
  <si>
    <t>Ferie</t>
  </si>
  <si>
    <t>2009.099</t>
  </si>
  <si>
    <t>Imbrauglio</t>
  </si>
  <si>
    <t>2010.007</t>
  </si>
  <si>
    <t>Royal &amp; Sunalliance</t>
  </si>
  <si>
    <t>Romeo</t>
  </si>
  <si>
    <t>2010.012</t>
  </si>
  <si>
    <t>varie attivita'</t>
  </si>
  <si>
    <t>2009.072</t>
  </si>
  <si>
    <t>Barclays Bank</t>
  </si>
  <si>
    <t>Controlli Checkpoint e Bluecoat</t>
  </si>
  <si>
    <t>SUPPORTO COMMERCIALE</t>
  </si>
  <si>
    <t>Feinrohren</t>
  </si>
  <si>
    <t>PERMESSO</t>
  </si>
  <si>
    <t>Permesso</t>
  </si>
  <si>
    <t>Presidio</t>
  </si>
  <si>
    <t>OFFENSIVA</t>
  </si>
  <si>
    <t>2009.055</t>
  </si>
  <si>
    <t>FORMAZIONE</t>
  </si>
  <si>
    <t>2010.002</t>
  </si>
  <si>
    <t>Rumore</t>
  </si>
  <si>
    <t>INDUSTRIE CHIMICHE FORESTALI SPA</t>
  </si>
  <si>
    <t>MALATTIA</t>
  </si>
  <si>
    <t>2009.062</t>
  </si>
  <si>
    <t>2009.047</t>
  </si>
  <si>
    <t>Dimension Data</t>
  </si>
  <si>
    <t>2009.020</t>
  </si>
  <si>
    <t>2010.017</t>
  </si>
  <si>
    <t>Monitoraggio settimanale</t>
  </si>
  <si>
    <t>2009.087</t>
  </si>
  <si>
    <t>2009.063</t>
  </si>
  <si>
    <t>2010.009</t>
  </si>
  <si>
    <t>Demo RCS</t>
  </si>
  <si>
    <t>2009.091</t>
  </si>
  <si>
    <t>Pentest</t>
  </si>
  <si>
    <t>2010.011</t>
  </si>
  <si>
    <t>MITI SPA</t>
  </si>
  <si>
    <t>2010.018</t>
  </si>
  <si>
    <t>2009.056</t>
  </si>
  <si>
    <t>2010.013</t>
  </si>
  <si>
    <t>Banfi</t>
  </si>
  <si>
    <t>2009.045</t>
  </si>
  <si>
    <t>2010.003</t>
  </si>
  <si>
    <t>2009.069</t>
  </si>
  <si>
    <t>monitoraggio settimanale</t>
  </si>
  <si>
    <t>Gucci</t>
  </si>
  <si>
    <t>2009.065</t>
  </si>
  <si>
    <t>2009.030</t>
  </si>
  <si>
    <t>TSF (Tele Sistemi Ferroviari)</t>
  </si>
  <si>
    <t>2009.024</t>
  </si>
  <si>
    <t>Cassa Centrale</t>
  </si>
  <si>
    <t>Etichette di riga</t>
  </si>
  <si>
    <t>Totale complessivo</t>
  </si>
  <si>
    <t>Etichette di colonna</t>
  </si>
  <si>
    <t>Ore / mensili</t>
  </si>
  <si>
    <t>Numero Dipendenti</t>
  </si>
  <si>
    <t>Anno</t>
  </si>
  <si>
    <t>Giorni lavorativi per mese Pro capite</t>
  </si>
  <si>
    <t>Ore Mensili - Azienda</t>
  </si>
  <si>
    <t>GG Mensili - Azienda</t>
  </si>
  <si>
    <t>TOTALE</t>
  </si>
  <si>
    <t>Giornate Lavorative / Mese</t>
  </si>
  <si>
    <t>NON GIUSTIFICATE</t>
  </si>
  <si>
    <t>Totale Giornate Azienda</t>
  </si>
  <si>
    <t>Tariffa /GG Media</t>
  </si>
  <si>
    <t xml:space="preserve">Utilization </t>
  </si>
  <si>
    <t xml:space="preserve">Fatturato </t>
  </si>
  <si>
    <t>I Q</t>
  </si>
  <si>
    <t>II Q</t>
  </si>
  <si>
    <t>III Q</t>
  </si>
  <si>
    <t>IV Q</t>
  </si>
  <si>
    <t xml:space="preserve">Totale </t>
  </si>
  <si>
    <t>Giustificate</t>
  </si>
  <si>
    <t>%</t>
  </si>
  <si>
    <t>Fatturato Target (590€/gg * 65% delle giornate)</t>
  </si>
  <si>
    <t>Delta</t>
  </si>
  <si>
    <t>2009.092</t>
  </si>
  <si>
    <t>2009.098</t>
  </si>
  <si>
    <t>2009.093</t>
  </si>
  <si>
    <t>Commerciale</t>
  </si>
  <si>
    <t>Servizi</t>
  </si>
  <si>
    <t>Giornate</t>
  </si>
  <si>
    <t>Roattino</t>
  </si>
  <si>
    <t>PLURIGAS</t>
  </si>
  <si>
    <t>UBI SISTEMI E SERVIZI</t>
  </si>
  <si>
    <t>CFP</t>
  </si>
  <si>
    <t>Star</t>
  </si>
  <si>
    <t>EON Italia</t>
  </si>
  <si>
    <t>Royal</t>
  </si>
  <si>
    <t>Lomonaco</t>
  </si>
  <si>
    <t>Beretta</t>
  </si>
  <si>
    <t>Barclays</t>
  </si>
  <si>
    <t>Buongiorno</t>
  </si>
  <si>
    <t>Ing Direct</t>
  </si>
  <si>
    <t xml:space="preserve">2008 Totale </t>
  </si>
  <si>
    <t xml:space="preserve">2009 Totale </t>
  </si>
  <si>
    <t>Giornate Fatturabili Target (65%)</t>
  </si>
  <si>
    <t>Giornate Fatturabili Consuntivate</t>
  </si>
  <si>
    <t>Erogazione</t>
  </si>
  <si>
    <t>2010.004</t>
  </si>
  <si>
    <t>06 - DLP</t>
  </si>
  <si>
    <t>12 - altro</t>
  </si>
  <si>
    <t xml:space="preserve">CNP Assurances </t>
  </si>
  <si>
    <t xml:space="preserve">Comune di Milano </t>
  </si>
  <si>
    <t>Danone spa</t>
  </si>
  <si>
    <t>INGDirect</t>
  </si>
  <si>
    <t>2010.016</t>
  </si>
  <si>
    <t xml:space="preserve">LISIT </t>
  </si>
  <si>
    <t>MELLIN</t>
  </si>
  <si>
    <t xml:space="preserve">Royal </t>
  </si>
  <si>
    <t>Venis spa</t>
  </si>
  <si>
    <t>% Raggiungimento Target</t>
  </si>
  <si>
    <t>% Totale GG</t>
  </si>
  <si>
    <t>Aprile</t>
  </si>
  <si>
    <t>Maggio</t>
  </si>
  <si>
    <t>q_Fatturato Difensiva per Mese</t>
  </si>
  <si>
    <t>q_Fatturato 2010 Prodotti_Servizi_Offensvia</t>
  </si>
  <si>
    <t>Difensiva 2009_Mese</t>
  </si>
  <si>
    <t>Giugno</t>
  </si>
  <si>
    <t>Luglio</t>
  </si>
  <si>
    <t>Agosto</t>
  </si>
  <si>
    <t>Settembre</t>
  </si>
  <si>
    <t>Ottobre</t>
  </si>
  <si>
    <t>Novembre</t>
  </si>
  <si>
    <t>Dicembre</t>
  </si>
  <si>
    <t>Difensiva 2008_Mese</t>
  </si>
  <si>
    <t>Offerta Totale</t>
  </si>
  <si>
    <t>Bettini</t>
  </si>
  <si>
    <t>CSDN</t>
  </si>
  <si>
    <t>13 - offensiva</t>
  </si>
  <si>
    <t xml:space="preserve">ASM Sondrio </t>
  </si>
  <si>
    <t>2010.036</t>
  </si>
  <si>
    <t xml:space="preserve">CNP Unicredit </t>
  </si>
  <si>
    <t>2010.034</t>
  </si>
  <si>
    <t xml:space="preserve">FEINROHREN </t>
  </si>
  <si>
    <t>2010.031</t>
  </si>
  <si>
    <t>FEINROHREN</t>
  </si>
  <si>
    <t>2010.020</t>
  </si>
  <si>
    <t>2010.025</t>
  </si>
  <si>
    <t>2010.029</t>
  </si>
  <si>
    <t>2010.028</t>
  </si>
  <si>
    <t>2010.027</t>
  </si>
  <si>
    <t>2010.026</t>
  </si>
  <si>
    <t>2010.037</t>
  </si>
  <si>
    <t>INFRASTRUTTURA IT</t>
  </si>
  <si>
    <t xml:space="preserve">Fatturato Servizi </t>
  </si>
  <si>
    <t xml:space="preserve">Risorse </t>
  </si>
  <si>
    <t>q_Fatturato Difensiva per Mese (con verifica su file Fatture per corretta suddvisione)</t>
  </si>
  <si>
    <t>2010.043</t>
  </si>
  <si>
    <t>2010.046</t>
  </si>
  <si>
    <t>gen</t>
  </si>
  <si>
    <t>feb</t>
  </si>
  <si>
    <t>mar</t>
  </si>
  <si>
    <t>apr</t>
  </si>
  <si>
    <t>mag</t>
  </si>
  <si>
    <t>giu</t>
  </si>
  <si>
    <t>Input</t>
  </si>
  <si>
    <t>PCS Security</t>
  </si>
  <si>
    <t>2010.033</t>
  </si>
  <si>
    <t>Thales</t>
  </si>
  <si>
    <t>2010.030</t>
  </si>
  <si>
    <t>2010.035</t>
  </si>
  <si>
    <t>Stim</t>
  </si>
  <si>
    <t>2010.038</t>
  </si>
  <si>
    <t>2010.041</t>
  </si>
  <si>
    <t>07 - IAM</t>
  </si>
  <si>
    <t xml:space="preserve">Fabbrica d'armi Pietro Beretta  </t>
  </si>
  <si>
    <t>2010.045</t>
  </si>
  <si>
    <t>04 - anomaly detection</t>
  </si>
  <si>
    <t xml:space="preserve">AVENANCE ITALIA SPA </t>
  </si>
  <si>
    <t>Asystel</t>
  </si>
  <si>
    <t>2010.042</t>
  </si>
  <si>
    <t>Julia Arredamenti</t>
  </si>
  <si>
    <t>2010.040</t>
  </si>
  <si>
    <t>2010.032</t>
  </si>
  <si>
    <t>2010.039</t>
  </si>
  <si>
    <t>Consegna Symbian</t>
  </si>
  <si>
    <t xml:space="preserve"> DA EROGARE</t>
  </si>
  <si>
    <t xml:space="preserve">2010 Totale </t>
  </si>
  <si>
    <t>Media GG Fatturabili Consuntivate / Mese</t>
  </si>
  <si>
    <t xml:space="preserve">Media GG Lavorative Disponibili / mese </t>
  </si>
  <si>
    <t>BT Italia</t>
  </si>
  <si>
    <t>2010.047</t>
  </si>
  <si>
    <t>2010.049</t>
  </si>
  <si>
    <t>2010.050</t>
  </si>
  <si>
    <t>lug</t>
  </si>
  <si>
    <t>2010.061</t>
  </si>
  <si>
    <t>2010.059</t>
  </si>
  <si>
    <t>Sparkasse</t>
  </si>
  <si>
    <t>ITAS</t>
  </si>
  <si>
    <t>-</t>
  </si>
  <si>
    <t>ago</t>
  </si>
  <si>
    <t xml:space="preserve">Alenia Aermacchi </t>
  </si>
  <si>
    <t>2010.053</t>
  </si>
  <si>
    <t>A.U.S.L. di Modena</t>
  </si>
  <si>
    <t>2010.055</t>
  </si>
  <si>
    <t>08 - endpoint security</t>
  </si>
  <si>
    <t>2010.052</t>
  </si>
  <si>
    <t>FTE Fatturabili</t>
  </si>
  <si>
    <t>Fatturato Servizi (media mensile)</t>
  </si>
  <si>
    <t>UBI Banca</t>
  </si>
  <si>
    <t>set</t>
  </si>
  <si>
    <t>ott</t>
  </si>
  <si>
    <t>Fatturabile</t>
  </si>
  <si>
    <t>% Servizi</t>
  </si>
  <si>
    <t xml:space="preserve">2010 (3Q) </t>
  </si>
  <si>
    <t>GG</t>
  </si>
  <si>
    <t>Somma di GG</t>
  </si>
  <si>
    <t>Area PIVOT</t>
  </si>
  <si>
    <t>Copia dati per formule</t>
  </si>
  <si>
    <t>nov</t>
  </si>
  <si>
    <t>dic</t>
  </si>
  <si>
    <t>Totale rendicontate</t>
  </si>
  <si>
    <t>Totale gg azienda</t>
  </si>
  <si>
    <t>GG Non utilizzate da aggiungere</t>
  </si>
  <si>
    <t>-&gt; a</t>
  </si>
  <si>
    <t>-&gt; b</t>
  </si>
  <si>
    <t>(a) Fatturabile</t>
  </si>
  <si>
    <t>(b) Ferie / Malattie / Permessi</t>
  </si>
  <si>
    <t>-&gt; c</t>
  </si>
  <si>
    <t>( c) Formazione</t>
  </si>
  <si>
    <t>-&gt; d</t>
  </si>
  <si>
    <t xml:space="preserve">(d) Infrastruttura IT </t>
  </si>
  <si>
    <t>-&gt; e</t>
  </si>
  <si>
    <t>(e) Prevendita / Supporto Comemrciale</t>
  </si>
  <si>
    <t>(f) Supporto Offensiva</t>
  </si>
  <si>
    <t>-&gt; g</t>
  </si>
  <si>
    <t xml:space="preserve">(g) Ore non utilizzate </t>
  </si>
  <si>
    <t>Tot GG per risorsa</t>
  </si>
  <si>
    <t>DELTA DA GIUSTIFICARE</t>
  </si>
  <si>
    <t>Variazione Anno su anno%</t>
  </si>
  <si>
    <t>%
fatturato annuo</t>
  </si>
  <si>
    <t xml:space="preserve">Fatturabile + Supporto interno </t>
  </si>
  <si>
    <t>2010.079</t>
  </si>
  <si>
    <t>Varie Interno</t>
  </si>
  <si>
    <t>2010.083</t>
  </si>
  <si>
    <t>2010.071</t>
  </si>
  <si>
    <t>2010.091</t>
  </si>
  <si>
    <t>Memar</t>
  </si>
  <si>
    <t xml:space="preserve">Dimension Data </t>
  </si>
  <si>
    <t>2010.065</t>
  </si>
  <si>
    <t>Agos Ducato</t>
  </si>
  <si>
    <t>2010.086</t>
  </si>
  <si>
    <t>Di.Gi.</t>
  </si>
  <si>
    <t>2010.081</t>
  </si>
  <si>
    <t>Thales Alenia</t>
  </si>
  <si>
    <t>2010.077</t>
  </si>
  <si>
    <t>2010.076</t>
  </si>
  <si>
    <t>Sistemi Informativi Allianz</t>
  </si>
  <si>
    <t>2010.074</t>
  </si>
  <si>
    <t>2010.070</t>
  </si>
  <si>
    <t>2010.088</t>
  </si>
  <si>
    <t>2010.087</t>
  </si>
  <si>
    <t>Itas Mutua</t>
  </si>
  <si>
    <t>2010.082</t>
  </si>
  <si>
    <t>2010.080</t>
  </si>
  <si>
    <t>E.ON Energia</t>
  </si>
  <si>
    <t>2010.072</t>
  </si>
  <si>
    <t>2010.067</t>
  </si>
  <si>
    <t>2010.060</t>
  </si>
  <si>
    <t>09 - encryption</t>
  </si>
  <si>
    <t>La Sportiva</t>
  </si>
  <si>
    <t>2010.073</t>
  </si>
  <si>
    <t>2010.089</t>
  </si>
  <si>
    <t>prodotti</t>
  </si>
  <si>
    <t>servizi</t>
  </si>
  <si>
    <t>Neticom</t>
  </si>
  <si>
    <t>2010.094</t>
  </si>
  <si>
    <t>2010.110</t>
  </si>
  <si>
    <t>Costi</t>
  </si>
  <si>
    <t>Margine Offerta</t>
  </si>
  <si>
    <t>Margine Reale</t>
  </si>
  <si>
    <t>Fatt. Servizi</t>
  </si>
  <si>
    <t>2010.084</t>
  </si>
  <si>
    <t>a corpo</t>
  </si>
  <si>
    <t>2010.062</t>
  </si>
  <si>
    <t>Fabbrica D'Armi Beretta</t>
  </si>
  <si>
    <t>2010.107</t>
  </si>
  <si>
    <t>2010.103</t>
  </si>
  <si>
    <t xml:space="preserve">Neticom </t>
  </si>
  <si>
    <t>2010.113</t>
  </si>
  <si>
    <t>2010.119</t>
  </si>
  <si>
    <t>2010.111</t>
  </si>
  <si>
    <t>Editorial Domus</t>
  </si>
  <si>
    <t>2010.105</t>
  </si>
  <si>
    <t xml:space="preserve">Siledo Consulting Carrefour   </t>
  </si>
  <si>
    <t>Fratelli Carli SpA</t>
  </si>
  <si>
    <t>2010.092</t>
  </si>
  <si>
    <t>2010.120</t>
  </si>
  <si>
    <t>RSA</t>
  </si>
  <si>
    <t>2010.095</t>
  </si>
  <si>
    <t>2011.002</t>
  </si>
  <si>
    <t>2011.001</t>
  </si>
  <si>
    <t>Lombardia Informatica</t>
  </si>
  <si>
    <t>2010.109</t>
  </si>
  <si>
    <t>2010.108</t>
  </si>
  <si>
    <t>2010.106</t>
  </si>
  <si>
    <t>2010.104</t>
  </si>
  <si>
    <t>2010.102</t>
  </si>
  <si>
    <t>2010.101</t>
  </si>
  <si>
    <t>2010.100</t>
  </si>
  <si>
    <t>2010.099</t>
  </si>
  <si>
    <t>2010.098</t>
  </si>
  <si>
    <t>2010.096</t>
  </si>
  <si>
    <t>a giornata</t>
  </si>
  <si>
    <t>2011.003</t>
  </si>
  <si>
    <t>2010.097</t>
  </si>
  <si>
    <t>Migrazione VPN-SSL e review policy firewall</t>
  </si>
  <si>
    <t>2009.012</t>
  </si>
  <si>
    <t>Installazione AV Lucia e aggiornamenti</t>
  </si>
  <si>
    <t>Redazione documento VA/PT SAP</t>
  </si>
  <si>
    <t>Redazione documento VA/PT ESX</t>
  </si>
  <si>
    <t>Redazione documento VA/PT VoIP Fastweb</t>
  </si>
  <si>
    <t>Redazione documento VA/PT VoIP Telecom</t>
  </si>
  <si>
    <t>Preparazione slide per presentazione finale attivita' VA/PT 2010</t>
  </si>
  <si>
    <t>Presentazione finale attivita' VA/PT 2010</t>
  </si>
  <si>
    <t>Stima per VA/PT Credem</t>
  </si>
  <si>
    <t>Partecipazione ad apertura buste offerte per gara servizi VA/P/</t>
  </si>
  <si>
    <t>Bluecoat: nuove policy e analisi per policy review</t>
  </si>
  <si>
    <t>BT</t>
  </si>
  <si>
    <t>Varie (checkpoint, mail per monitoring e alert)</t>
  </si>
  <si>
    <t>Riunione per HA, monitoring, alert e corso</t>
  </si>
  <si>
    <t>Oggetti PA</t>
  </si>
  <si>
    <t>Configurazione Checkpoint LEA</t>
  </si>
  <si>
    <t>DemoF5 Edge gateway</t>
  </si>
  <si>
    <t>Incontro Neticom</t>
  </si>
  <si>
    <t>Conference Call su Forescout BPER</t>
  </si>
  <si>
    <t>Check stato di Intellitactics e pulizia del sistema</t>
  </si>
  <si>
    <t>AGOS</t>
  </si>
  <si>
    <t>Incontro preliminare</t>
  </si>
  <si>
    <t>Corso hacking</t>
  </si>
  <si>
    <t>Preparazione Demo RCS</t>
  </si>
  <si>
    <t>PowerBroker Password Safe test + Webinar</t>
  </si>
  <si>
    <t>Migrazione RADIUS server - LDAP</t>
  </si>
  <si>
    <t>RADIUS server - Token</t>
  </si>
  <si>
    <t>RSA Fano - Verifica telefonica problema stampa bollati</t>
  </si>
  <si>
    <t>RSA Fano - Messa in produzione PragmaRe</t>
  </si>
  <si>
    <t>Incontro DIGI per ING - imperva</t>
  </si>
  <si>
    <t>portale + chiavetta internet + supp. RCS</t>
  </si>
  <si>
    <t>2011.004</t>
  </si>
  <si>
    <t>CESI</t>
  </si>
  <si>
    <t>Documento</t>
  </si>
  <si>
    <t>PC Lomonaco</t>
  </si>
  <si>
    <t>Intervista CESI</t>
  </si>
  <si>
    <t>Documento CESI</t>
  </si>
  <si>
    <t>Problema Sonicwall del Support</t>
  </si>
  <si>
    <t>firewall + MPLS</t>
  </si>
  <si>
    <t>Review Bluecoat policy</t>
  </si>
  <si>
    <t>Edidomus - Call per Application offloading</t>
  </si>
  <si>
    <t>problema Giancarlo VPN-SSL e regole FW</t>
  </si>
  <si>
    <t>Analisi NAC</t>
  </si>
  <si>
    <t xml:space="preserve">Siledo Consulting Carrefour  </t>
  </si>
  <si>
    <t>linee guida sviluppo sw per carefour</t>
  </si>
  <si>
    <t>Incontro per startup attivita' VA/PT</t>
  </si>
  <si>
    <t>Politecnico di Torino</t>
  </si>
  <si>
    <t>2011.010</t>
  </si>
  <si>
    <t>Engineering</t>
  </si>
  <si>
    <t>Prevendita ENEL</t>
  </si>
  <si>
    <t>Prevendita Danone</t>
  </si>
  <si>
    <t>2011.007</t>
  </si>
  <si>
    <t>Mellin spa</t>
  </si>
  <si>
    <t xml:space="preserve">Fabbrica d'armi Pietro Beretta </t>
  </si>
  <si>
    <t>Sonicwall VPN-SSL</t>
  </si>
  <si>
    <t>Eon energia spa</t>
  </si>
  <si>
    <t>Moving CED - F5</t>
  </si>
  <si>
    <t>Forescout con Minotti d Exclusive</t>
  </si>
  <si>
    <t>2010.066</t>
  </si>
  <si>
    <t>Edidomus - Sonicwall</t>
  </si>
  <si>
    <t>Analisi migrazione FW Juniper e import configurazione</t>
  </si>
  <si>
    <t>Stesura documento</t>
  </si>
  <si>
    <t>Analisi Sparkasse</t>
  </si>
  <si>
    <t>Stesura dcoumento</t>
  </si>
  <si>
    <t>Edidomus - Conf Call</t>
  </si>
  <si>
    <t>Troubleshooting netconnect interno</t>
  </si>
  <si>
    <t>Cyber Ark</t>
  </si>
  <si>
    <t>Preparazione corso per CdM</t>
  </si>
  <si>
    <t>Corso per CdM</t>
  </si>
  <si>
    <t>Installazione PA e F5 Edge</t>
  </si>
  <si>
    <t>Analisi log cnp</t>
  </si>
  <si>
    <t>IPS</t>
  </si>
  <si>
    <t>Visita medica</t>
  </si>
  <si>
    <t>Corso comune di milano</t>
  </si>
  <si>
    <t>Influenza</t>
  </si>
  <si>
    <t>Ottimizzazione IPS</t>
  </si>
  <si>
    <t xml:space="preserve">Cyber-Ark </t>
  </si>
  <si>
    <t>Log Management</t>
  </si>
  <si>
    <t>Bluecoat reporter</t>
  </si>
  <si>
    <t>VPN con Neticom</t>
  </si>
  <si>
    <t>Configurazione Checkpoint SSLVPN</t>
  </si>
  <si>
    <t>Riunione sicurezza difensiva</t>
  </si>
  <si>
    <t xml:space="preserve">Upgrade Bluecoat Reporter </t>
  </si>
  <si>
    <t>0</t>
  </si>
  <si>
    <t>RIUNIONE</t>
  </si>
  <si>
    <t>Code Review</t>
  </si>
  <si>
    <t>Incontro per inizio attività</t>
  </si>
  <si>
    <t>2011.013</t>
  </si>
  <si>
    <t>Analisi event viewer e software per import db</t>
  </si>
  <si>
    <t>Analisi forense</t>
  </si>
  <si>
    <t>Analisi forense cnpmerge01</t>
  </si>
  <si>
    <t>GIP Arabia Saudita</t>
  </si>
  <si>
    <t>Preparazione corso GIP</t>
  </si>
  <si>
    <t>Corso Exploit</t>
  </si>
  <si>
    <t>slide corso hacking</t>
  </si>
  <si>
    <t>Corso GIP</t>
  </si>
  <si>
    <t>Incontro per preparazione CTU</t>
  </si>
  <si>
    <t>Preparazione CTU</t>
  </si>
  <si>
    <t>Incontro con CTU</t>
  </si>
  <si>
    <t>Conf call per preparazione CTU</t>
  </si>
  <si>
    <t>UZC Repubblica Ceca</t>
  </si>
  <si>
    <t>Corso  UZC</t>
  </si>
  <si>
    <t>LOMBARDIA INFORMATICA SPA</t>
  </si>
  <si>
    <t>Incontro per possibili nuove attivita' di EH</t>
  </si>
  <si>
    <t>VA/PT di SC4</t>
  </si>
  <si>
    <t>Revisione documento SC4</t>
  </si>
  <si>
    <t>Ricerca tool per image forensics</t>
  </si>
  <si>
    <t>Preparazione corso UZC</t>
  </si>
  <si>
    <t>DIGI</t>
  </si>
  <si>
    <t>Preparazione offerta per cliente di DIGI</t>
  </si>
  <si>
    <t>Test portale VMware View</t>
  </si>
  <si>
    <t>Varie attivita' + riunione difensiva</t>
  </si>
  <si>
    <t>aggiornamenti vari</t>
  </si>
  <si>
    <t>documento per loro proposta</t>
  </si>
  <si>
    <t>analisi malware</t>
  </si>
  <si>
    <t>bug hunting (flash)</t>
  </si>
  <si>
    <t>Manutenzione sistemi interni HT</t>
  </si>
  <si>
    <t>RSA Roncon - Upgrade Radius Server</t>
  </si>
  <si>
    <t>test s/mime per cifratura e-mail BES</t>
  </si>
  <si>
    <t>Sentrigo</t>
  </si>
  <si>
    <t>ING - installazione agent</t>
  </si>
  <si>
    <t>RSA Fano - Rilascio SIS 3.2</t>
  </si>
  <si>
    <t>Prevendita SEAT</t>
  </si>
  <si>
    <t>ING - Prevendita Web Application Firewall</t>
  </si>
  <si>
    <t>CNP Capitalia</t>
  </si>
  <si>
    <t>Incontro CNP + analisi infrastruttura F5</t>
  </si>
  <si>
    <t>Incontro F5 per nuove funzionalità</t>
  </si>
  <si>
    <t>Cnp - Stress Test preparazione script</t>
  </si>
  <si>
    <t>ITAS Assicurazioni</t>
  </si>
  <si>
    <t>Conf Call per punto della situazione</t>
  </si>
  <si>
    <t>Riunione Interna</t>
  </si>
  <si>
    <t>Test F5 APM</t>
  </si>
  <si>
    <t>ING - Preparazione attività di installazione agent</t>
  </si>
  <si>
    <t>Preparazione bozza di analisi per servizio di consultazione referti</t>
  </si>
  <si>
    <t>Redazione e revisione documento VA/PT SC4</t>
  </si>
  <si>
    <t>Redazione e revisione documento VA/PT SC4 - It@ca</t>
  </si>
  <si>
    <t>Redazione e revisione documento VA/PT It@ca</t>
  </si>
  <si>
    <t>Stime per Agip Suisse, Ideacom e Lucchini</t>
  </si>
  <si>
    <t>Test nuove versioni di tool di PT</t>
  </si>
  <si>
    <t>Varie attivita'</t>
  </si>
  <si>
    <t>Sonicwall</t>
  </si>
  <si>
    <t>BooleServer Eni</t>
  </si>
  <si>
    <t>F5 techexchange</t>
  </si>
  <si>
    <t>Exploiting BB [ZENO]</t>
  </si>
  <si>
    <t>*malattia*</t>
  </si>
  <si>
    <t>Migrazione FW</t>
  </si>
  <si>
    <t>F5 e Palo Alto</t>
  </si>
  <si>
    <t>Barracida Web filter</t>
  </si>
  <si>
    <t>Demo booleserver per Eni</t>
  </si>
  <si>
    <t>Problema SDW</t>
  </si>
  <si>
    <t>Preparazione Firewall</t>
  </si>
  <si>
    <t>Configurazione SAN</t>
  </si>
  <si>
    <t>Centralino</t>
  </si>
  <si>
    <t>Migrazione ESXi di domenica 27</t>
  </si>
  <si>
    <t>SAN</t>
  </si>
  <si>
    <t>Preparazione Juniper</t>
  </si>
  <si>
    <t>Riunione Difensiva</t>
  </si>
  <si>
    <t>Viaggio</t>
  </si>
  <si>
    <t>Controlli checkpoin e Bluecoat</t>
  </si>
  <si>
    <t>Controlli checkpoint e Bluecoat</t>
  </si>
  <si>
    <t>Firewall Juniper</t>
  </si>
  <si>
    <t>F5 Edge patch portale</t>
  </si>
  <si>
    <t>Aggiornamento Firewall e Antispam</t>
  </si>
  <si>
    <t>RSA Fano - F5 Autenticazione e nuove funzionalità</t>
  </si>
  <si>
    <t>Cnp -  PreTest</t>
  </si>
  <si>
    <t>Cnp - Analisi risultati</t>
  </si>
  <si>
    <t>Cnp - Stress Test</t>
  </si>
  <si>
    <t>ING - Upgrade Imperva</t>
  </si>
  <si>
    <t>Stress test</t>
  </si>
  <si>
    <t>Riunione difensiva</t>
  </si>
  <si>
    <t>Evento Sourcefire</t>
  </si>
  <si>
    <t>Test metasploit pro</t>
  </si>
  <si>
    <t>Documenti</t>
  </si>
  <si>
    <t>seat</t>
  </si>
  <si>
    <t>pgp + vmware</t>
  </si>
  <si>
    <t>Supporto RCS</t>
  </si>
  <si>
    <t>aggancio telefonini al bes aziendale</t>
  </si>
  <si>
    <t>campagna pubblicitaria google</t>
  </si>
  <si>
    <t>ferie</t>
  </si>
  <si>
    <t>supporto RCS</t>
  </si>
  <si>
    <t>F5 Edge con Salva per client authentication con certificato</t>
  </si>
  <si>
    <t>bes</t>
  </si>
  <si>
    <t>analisi estrazione log eventi windows</t>
  </si>
  <si>
    <t xml:space="preserve">Test per Upgrade Utimaco  </t>
  </si>
  <si>
    <t>Conference call BT per Intellitactics</t>
  </si>
  <si>
    <t>riunione presso ctu</t>
  </si>
  <si>
    <t>Test per Upgrade Utimaco</t>
  </si>
  <si>
    <t>Webex Airohive</t>
  </si>
  <si>
    <t>Check compliance F5</t>
  </si>
  <si>
    <t>preparazione vm x estrazione log</t>
  </si>
  <si>
    <t>Centralino e SAN</t>
  </si>
  <si>
    <t>Presentazione risultati VA/PT It@ca e SC4</t>
  </si>
  <si>
    <t>Preparazione slides per presentazione risultati VA/PT It@ca e SC4</t>
  </si>
  <si>
    <t>Palo Alto e F5</t>
  </si>
  <si>
    <t>Incontro per discussione risultati SAP</t>
  </si>
  <si>
    <t>Query per log navigazione</t>
  </si>
  <si>
    <t>Preparazione incontro per discussione risultati SAP</t>
  </si>
  <si>
    <t>Presentazione attivita' VA/PT da esterno e simulazione utente/consulente</t>
  </si>
  <si>
    <t>Preparazione slide per presentazione finale attivita' VA/PT da esterno</t>
  </si>
  <si>
    <t>Aggiornamento tecnologie e strumenti hacking</t>
  </si>
  <si>
    <t>Revisione documenti VA/PT esterno e web</t>
  </si>
  <si>
    <t>Mellin</t>
  </si>
  <si>
    <t>Giornate Fatturabili Budget (80% +5,5 FTE)</t>
  </si>
  <si>
    <t>Giornate Fatturabili Target (65% +7 FTE)</t>
  </si>
  <si>
    <t>Fatturato Servizi Target (7FTE*65%*600) Mensile</t>
  </si>
  <si>
    <t>q_Fatturato 2011 Prodotti_Servizi_Offensvia</t>
  </si>
  <si>
    <t>SommaDiImponibile</t>
  </si>
  <si>
    <t xml:space="preserve">2011 Totale </t>
  </si>
  <si>
    <t>(b) Supporto Offensiva</t>
  </si>
  <si>
    <t>(c) Ferie / Malattie / Permessi</t>
  </si>
  <si>
    <t>(d) Formazione</t>
  </si>
  <si>
    <t xml:space="preserve">(e) Infrastruttura IT </t>
  </si>
  <si>
    <t>(f) Prevendita / Supporto Comemrciale</t>
  </si>
  <si>
    <t>Totale GG giustificati</t>
  </si>
  <si>
    <t>Giornate mancanti</t>
  </si>
  <si>
    <t>GG Q1</t>
  </si>
  <si>
    <t>(elementi multipli)</t>
  </si>
  <si>
    <t>FATTURABILE + OFFENSIVA</t>
  </si>
  <si>
    <t xml:space="preserve">Barclays </t>
  </si>
  <si>
    <t>2011.026</t>
  </si>
  <si>
    <t xml:space="preserve">Fabbrica d'armi Beretta  </t>
  </si>
  <si>
    <t xml:space="preserve">CNP Assurances  </t>
  </si>
  <si>
    <t>CNP Unicredit Vita</t>
  </si>
  <si>
    <t>2011.017</t>
  </si>
  <si>
    <t>2011.019</t>
  </si>
  <si>
    <t>2011.020</t>
  </si>
  <si>
    <t>2011.009</t>
  </si>
  <si>
    <t>2011.021</t>
  </si>
  <si>
    <t>Cesi</t>
  </si>
  <si>
    <t>Selmabipiemme</t>
  </si>
  <si>
    <t>2011.024</t>
  </si>
  <si>
    <t>2011.025</t>
  </si>
  <si>
    <t xml:space="preserve">Feinrohren </t>
  </si>
  <si>
    <t>2011.018</t>
  </si>
  <si>
    <t>Danone Spa</t>
  </si>
  <si>
    <t>2011.011</t>
  </si>
  <si>
    <t>Almaviva TSF Spa</t>
  </si>
  <si>
    <t>2010.058</t>
  </si>
  <si>
    <t>Comune di Catania</t>
  </si>
  <si>
    <t>2011.008</t>
  </si>
  <si>
    <t>2011.005</t>
  </si>
  <si>
    <t>2011.006</t>
  </si>
</sst>
</file>

<file path=xl/styles.xml><?xml version="1.0" encoding="utf-8"?>
<styleSheet xmlns="http://schemas.openxmlformats.org/spreadsheetml/2006/main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&quot;€&quot;\ #.##000;\-&quot;€&quot;\ #.##000"/>
    <numFmt numFmtId="168" formatCode="&quot;€&quot;\ #,##0.00"/>
  </numFmts>
  <fonts count="22">
    <font>
      <sz val="10"/>
      <name val="MS Sans Serif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MS Sans Serif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0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" fillId="2" borderId="0"/>
    <xf numFmtId="0" fontId="5" fillId="2" borderId="0"/>
    <xf numFmtId="0" fontId="5" fillId="2" borderId="0"/>
  </cellStyleXfs>
  <cellXfs count="274">
    <xf numFmtId="0" fontId="0" fillId="0" borderId="0" xfId="0"/>
    <xf numFmtId="0" fontId="0" fillId="0" borderId="0" xfId="0" applyAlignment="1"/>
    <xf numFmtId="0" fontId="0" fillId="4" borderId="0" xfId="0" applyFill="1"/>
    <xf numFmtId="0" fontId="0" fillId="4" borderId="0" xfId="0" applyFill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4" borderId="0" xfId="0" applyFont="1" applyFill="1"/>
    <xf numFmtId="0" fontId="9" fillId="4" borderId="16" xfId="0" applyFont="1" applyFill="1" applyBorder="1"/>
    <xf numFmtId="0" fontId="0" fillId="4" borderId="0" xfId="0" applyFill="1" applyBorder="1"/>
    <xf numFmtId="0" fontId="9" fillId="4" borderId="19" xfId="0" applyFont="1" applyFill="1" applyBorder="1"/>
    <xf numFmtId="0" fontId="0" fillId="4" borderId="2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3" fillId="5" borderId="4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6" fillId="6" borderId="4" xfId="6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3" fontId="0" fillId="4" borderId="4" xfId="0" applyNumberFormat="1" applyFill="1" applyBorder="1" applyAlignment="1">
      <alignment horizontal="center"/>
    </xf>
    <xf numFmtId="1" fontId="0" fillId="4" borderId="4" xfId="3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left"/>
    </xf>
    <xf numFmtId="9" fontId="0" fillId="4" borderId="0" xfId="0" applyNumberFormat="1" applyFill="1"/>
    <xf numFmtId="0" fontId="6" fillId="3" borderId="4" xfId="7" applyFont="1" applyFill="1" applyBorder="1" applyAlignment="1">
      <alignment horizontal="center"/>
    </xf>
    <xf numFmtId="0" fontId="6" fillId="2" borderId="4" xfId="7" applyFont="1" applyFill="1" applyBorder="1" applyAlignment="1">
      <alignment horizontal="right" wrapText="1"/>
    </xf>
    <xf numFmtId="164" fontId="6" fillId="2" borderId="4" xfId="1" applyNumberFormat="1" applyFont="1" applyFill="1" applyBorder="1" applyAlignment="1">
      <alignment horizontal="right" wrapText="1"/>
    </xf>
    <xf numFmtId="164" fontId="7" fillId="2" borderId="4" xfId="1" applyNumberFormat="1" applyFont="1" applyFill="1" applyBorder="1" applyAlignment="1">
      <alignment horizontal="right" wrapText="1"/>
    </xf>
    <xf numFmtId="0" fontId="6" fillId="2" borderId="4" xfId="7" applyFont="1" applyFill="1" applyBorder="1" applyAlignment="1">
      <alignment wrapText="1"/>
    </xf>
    <xf numFmtId="0" fontId="9" fillId="4" borderId="0" xfId="0" applyFont="1" applyFill="1" applyAlignment="1">
      <alignment horizontal="left"/>
    </xf>
    <xf numFmtId="1" fontId="11" fillId="4" borderId="4" xfId="0" applyNumberFormat="1" applyFont="1" applyFill="1" applyBorder="1" applyAlignment="1">
      <alignment horizontal="center"/>
    </xf>
    <xf numFmtId="3" fontId="3" fillId="4" borderId="4" xfId="2" applyNumberFormat="1" applyFont="1" applyFill="1" applyBorder="1" applyAlignment="1">
      <alignment horizontal="center"/>
    </xf>
    <xf numFmtId="9" fontId="2" fillId="4" borderId="4" xfId="3" applyFont="1" applyFill="1" applyBorder="1" applyAlignment="1">
      <alignment horizontal="center"/>
    </xf>
    <xf numFmtId="9" fontId="2" fillId="4" borderId="0" xfId="3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0" fontId="9" fillId="4" borderId="4" xfId="0" applyFont="1" applyFill="1" applyBorder="1"/>
    <xf numFmtId="0" fontId="3" fillId="5" borderId="0" xfId="0" applyFont="1" applyFill="1" applyBorder="1" applyAlignment="1">
      <alignment horizontal="center"/>
    </xf>
    <xf numFmtId="0" fontId="9" fillId="4" borderId="13" xfId="0" applyFont="1" applyFill="1" applyBorder="1"/>
    <xf numFmtId="0" fontId="0" fillId="4" borderId="14" xfId="0" applyFill="1" applyBorder="1"/>
    <xf numFmtId="0" fontId="6" fillId="2" borderId="4" xfId="7" applyFont="1" applyFill="1" applyBorder="1" applyAlignment="1">
      <alignment horizontal="right" vertical="top" wrapText="1"/>
    </xf>
    <xf numFmtId="0" fontId="6" fillId="3" borderId="9" xfId="7" applyFont="1" applyFill="1" applyBorder="1" applyAlignment="1">
      <alignment horizontal="center" vertical="center"/>
    </xf>
    <xf numFmtId="0" fontId="6" fillId="3" borderId="11" xfId="7" applyFont="1" applyFill="1" applyBorder="1" applyAlignment="1">
      <alignment horizontal="center" vertical="center"/>
    </xf>
    <xf numFmtId="0" fontId="6" fillId="3" borderId="4" xfId="7" applyFont="1" applyFill="1" applyBorder="1" applyAlignment="1">
      <alignment horizontal="center"/>
    </xf>
    <xf numFmtId="0" fontId="9" fillId="6" borderId="21" xfId="0" applyFont="1" applyFill="1" applyBorder="1" applyAlignment="1">
      <alignment horizontal="left"/>
    </xf>
    <xf numFmtId="0" fontId="6" fillId="3" borderId="4" xfId="8" applyFont="1" applyFill="1" applyBorder="1" applyAlignment="1">
      <alignment horizontal="center"/>
    </xf>
    <xf numFmtId="0" fontId="6" fillId="3" borderId="7" xfId="8" applyFont="1" applyFill="1" applyBorder="1" applyAlignment="1">
      <alignment horizontal="center"/>
    </xf>
    <xf numFmtId="164" fontId="6" fillId="2" borderId="23" xfId="1" applyNumberFormat="1" applyFont="1" applyFill="1" applyBorder="1" applyAlignment="1">
      <alignment horizontal="right" wrapText="1"/>
    </xf>
    <xf numFmtId="164" fontId="13" fillId="4" borderId="0" xfId="0" applyNumberFormat="1" applyFont="1" applyFill="1" applyAlignment="1">
      <alignment horizontal="center" vertical="center"/>
    </xf>
    <xf numFmtId="0" fontId="8" fillId="4" borderId="0" xfId="0" applyFont="1" applyFill="1"/>
    <xf numFmtId="0" fontId="4" fillId="3" borderId="24" xfId="4" applyFont="1" applyFill="1" applyBorder="1" applyAlignment="1">
      <alignment horizontal="center"/>
    </xf>
    <xf numFmtId="0" fontId="6" fillId="3" borderId="25" xfId="4" applyFont="1" applyFill="1" applyBorder="1" applyAlignment="1">
      <alignment horizontal="center"/>
    </xf>
    <xf numFmtId="164" fontId="6" fillId="4" borderId="22" xfId="1" applyNumberFormat="1" applyFont="1" applyFill="1" applyBorder="1" applyAlignment="1">
      <alignment horizontal="center" vertical="center" wrapText="1"/>
    </xf>
    <xf numFmtId="164" fontId="6" fillId="4" borderId="23" xfId="1" applyNumberFormat="1" applyFont="1" applyFill="1" applyBorder="1" applyAlignment="1">
      <alignment horizontal="center" vertical="center" wrapText="1"/>
    </xf>
    <xf numFmtId="164" fontId="6" fillId="2" borderId="22" xfId="1" applyNumberFormat="1" applyFont="1" applyFill="1" applyBorder="1" applyAlignment="1">
      <alignment horizontal="center" vertical="center" wrapText="1"/>
    </xf>
    <xf numFmtId="164" fontId="6" fillId="2" borderId="23" xfId="1" applyNumberFormat="1" applyFont="1" applyFill="1" applyBorder="1" applyAlignment="1">
      <alignment horizontal="center" vertical="center" wrapText="1"/>
    </xf>
    <xf numFmtId="0" fontId="6" fillId="4" borderId="6" xfId="8" applyFont="1" applyFill="1" applyBorder="1" applyAlignment="1">
      <alignment horizontal="left" vertical="center" wrapText="1"/>
    </xf>
    <xf numFmtId="0" fontId="6" fillId="2" borderId="5" xfId="8" applyFont="1" applyFill="1" applyBorder="1" applyAlignment="1">
      <alignment horizontal="left" vertical="center" wrapText="1"/>
    </xf>
    <xf numFmtId="0" fontId="6" fillId="2" borderId="6" xfId="8" applyFont="1" applyFill="1" applyBorder="1" applyAlignment="1">
      <alignment horizontal="left" vertical="center" wrapText="1"/>
    </xf>
    <xf numFmtId="0" fontId="6" fillId="2" borderId="3" xfId="9" applyFont="1" applyFill="1" applyBorder="1" applyAlignment="1">
      <alignment wrapText="1"/>
    </xf>
    <xf numFmtId="164" fontId="6" fillId="2" borderId="3" xfId="9" applyNumberFormat="1" applyFont="1" applyFill="1" applyBorder="1" applyAlignment="1">
      <alignment wrapText="1"/>
    </xf>
    <xf numFmtId="164" fontId="6" fillId="2" borderId="3" xfId="1" applyNumberFormat="1" applyFont="1" applyFill="1" applyBorder="1" applyAlignment="1">
      <alignment wrapText="1"/>
    </xf>
    <xf numFmtId="0" fontId="6" fillId="3" borderId="13" xfId="9" applyFont="1" applyFill="1" applyBorder="1" applyAlignment="1">
      <alignment horizontal="center"/>
    </xf>
    <xf numFmtId="0" fontId="6" fillId="3" borderId="26" xfId="9" applyFont="1" applyFill="1" applyBorder="1" applyAlignment="1">
      <alignment horizontal="center"/>
    </xf>
    <xf numFmtId="0" fontId="6" fillId="3" borderId="29" xfId="9" applyFont="1" applyFill="1" applyBorder="1" applyAlignment="1">
      <alignment horizontal="center"/>
    </xf>
    <xf numFmtId="0" fontId="6" fillId="2" borderId="30" xfId="9" applyFont="1" applyFill="1" applyBorder="1" applyAlignment="1">
      <alignment wrapText="1"/>
    </xf>
    <xf numFmtId="0" fontId="6" fillId="2" borderId="6" xfId="9" applyFont="1" applyFill="1" applyBorder="1" applyAlignment="1">
      <alignment wrapText="1"/>
    </xf>
    <xf numFmtId="164" fontId="6" fillId="2" borderId="31" xfId="1" applyNumberFormat="1" applyFont="1" applyFill="1" applyBorder="1" applyAlignment="1">
      <alignment horizontal="right" wrapText="1"/>
    </xf>
    <xf numFmtId="164" fontId="6" fillId="2" borderId="10" xfId="1" applyNumberFormat="1" applyFont="1" applyFill="1" applyBorder="1" applyAlignment="1">
      <alignment horizontal="right" wrapText="1"/>
    </xf>
    <xf numFmtId="0" fontId="6" fillId="3" borderId="32" xfId="9" applyFont="1" applyFill="1" applyBorder="1" applyAlignment="1">
      <alignment horizontal="center"/>
    </xf>
    <xf numFmtId="0" fontId="9" fillId="0" borderId="17" xfId="0" applyFont="1" applyBorder="1" applyAlignment="1"/>
    <xf numFmtId="0" fontId="6" fillId="2" borderId="27" xfId="9" applyFont="1" applyFill="1" applyBorder="1" applyAlignment="1">
      <alignment horizontal="center" wrapText="1"/>
    </xf>
    <xf numFmtId="0" fontId="6" fillId="2" borderId="23" xfId="9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8" fillId="4" borderId="4" xfId="0" applyFont="1" applyFill="1" applyBorder="1"/>
    <xf numFmtId="9" fontId="0" fillId="0" borderId="0" xfId="3" applyNumberFormat="1" applyFont="1" applyAlignment="1"/>
    <xf numFmtId="14" fontId="0" fillId="0" borderId="0" xfId="0" applyNumberFormat="1"/>
    <xf numFmtId="2" fontId="0" fillId="4" borderId="0" xfId="0" applyNumberFormat="1" applyFill="1"/>
    <xf numFmtId="165" fontId="3" fillId="4" borderId="4" xfId="0" applyNumberFormat="1" applyFont="1" applyFill="1" applyBorder="1" applyAlignment="1">
      <alignment horizontal="center"/>
    </xf>
    <xf numFmtId="0" fontId="14" fillId="6" borderId="4" xfId="6" applyFont="1" applyFill="1" applyBorder="1" applyAlignment="1">
      <alignment horizontal="center"/>
    </xf>
    <xf numFmtId="2" fontId="15" fillId="4" borderId="4" xfId="0" applyNumberFormat="1" applyFont="1" applyFill="1" applyBorder="1" applyAlignment="1">
      <alignment horizontal="center"/>
    </xf>
    <xf numFmtId="165" fontId="16" fillId="4" borderId="4" xfId="0" applyNumberFormat="1" applyFont="1" applyFill="1" applyBorder="1" applyAlignment="1">
      <alignment horizontal="center"/>
    </xf>
    <xf numFmtId="9" fontId="15" fillId="4" borderId="4" xfId="3" applyFont="1" applyFill="1" applyBorder="1" applyAlignment="1">
      <alignment horizontal="center"/>
    </xf>
    <xf numFmtId="9" fontId="16" fillId="4" borderId="4" xfId="3" applyFont="1" applyFill="1" applyBorder="1" applyAlignment="1">
      <alignment horizontal="center"/>
    </xf>
    <xf numFmtId="9" fontId="6" fillId="6" borderId="4" xfId="3" applyFont="1" applyFill="1" applyBorder="1" applyAlignment="1">
      <alignment horizontal="center"/>
    </xf>
    <xf numFmtId="9" fontId="7" fillId="6" borderId="4" xfId="3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43" fontId="0" fillId="4" borderId="0" xfId="0" applyNumberFormat="1" applyFill="1" applyAlignment="1"/>
    <xf numFmtId="43" fontId="4" fillId="2" borderId="2" xfId="4" applyNumberFormat="1" applyFont="1" applyFill="1" applyBorder="1" applyAlignment="1"/>
    <xf numFmtId="43" fontId="4" fillId="2" borderId="2" xfId="4" applyNumberFormat="1" applyFont="1" applyFill="1" applyBorder="1" applyAlignment="1">
      <alignment horizontal="right"/>
    </xf>
    <xf numFmtId="43" fontId="4" fillId="7" borderId="1" xfId="4" applyNumberFormat="1" applyFont="1" applyFill="1" applyBorder="1" applyAlignment="1">
      <alignment horizontal="center"/>
    </xf>
    <xf numFmtId="43" fontId="4" fillId="2" borderId="2" xfId="4" applyNumberFormat="1" applyFont="1" applyFill="1" applyBorder="1" applyAlignment="1">
      <alignment horizontal="center"/>
    </xf>
    <xf numFmtId="43" fontId="0" fillId="4" borderId="0" xfId="0" applyNumberFormat="1" applyFill="1" applyAlignment="1">
      <alignment horizontal="center"/>
    </xf>
    <xf numFmtId="0" fontId="4" fillId="3" borderId="4" xfId="4" applyFont="1" applyFill="1" applyBorder="1" applyAlignment="1">
      <alignment horizontal="center"/>
    </xf>
    <xf numFmtId="0" fontId="6" fillId="3" borderId="4" xfId="4" applyFont="1" applyFill="1" applyBorder="1" applyAlignment="1">
      <alignment horizontal="center"/>
    </xf>
    <xf numFmtId="0" fontId="6" fillId="2" borderId="4" xfId="4" applyFont="1" applyFill="1" applyBorder="1" applyAlignment="1">
      <alignment wrapText="1"/>
    </xf>
    <xf numFmtId="164" fontId="4" fillId="2" borderId="4" xfId="1" applyNumberFormat="1" applyFont="1" applyFill="1" applyBorder="1" applyAlignment="1">
      <alignment horizontal="right" wrapText="1"/>
    </xf>
    <xf numFmtId="0" fontId="4" fillId="2" borderId="4" xfId="4" applyFont="1" applyFill="1" applyBorder="1" applyAlignment="1">
      <alignment wrapText="1"/>
    </xf>
    <xf numFmtId="0" fontId="0" fillId="4" borderId="19" xfId="0" applyFill="1" applyBorder="1"/>
    <xf numFmtId="164" fontId="13" fillId="4" borderId="12" xfId="0" applyNumberFormat="1" applyFont="1" applyFill="1" applyBorder="1" applyAlignment="1">
      <alignment horizontal="center" vertical="center"/>
    </xf>
    <xf numFmtId="0" fontId="6" fillId="3" borderId="4" xfId="9" applyFont="1" applyFill="1" applyBorder="1" applyAlignment="1">
      <alignment horizontal="center"/>
    </xf>
    <xf numFmtId="0" fontId="6" fillId="2" borderId="4" xfId="9" applyFont="1" applyFill="1" applyBorder="1" applyAlignment="1">
      <alignment horizontal="center" wrapText="1"/>
    </xf>
    <xf numFmtId="0" fontId="6" fillId="2" borderId="4" xfId="9" applyFont="1" applyFill="1" applyBorder="1" applyAlignment="1">
      <alignment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left" vertical="center"/>
    </xf>
    <xf numFmtId="9" fontId="8" fillId="4" borderId="0" xfId="3" applyFont="1" applyFill="1" applyAlignment="1">
      <alignment horizontal="center"/>
    </xf>
    <xf numFmtId="9" fontId="17" fillId="4" borderId="0" xfId="3" applyNumberFormat="1" applyFont="1" applyFill="1" applyAlignment="1">
      <alignment horizontal="center"/>
    </xf>
    <xf numFmtId="165" fontId="14" fillId="6" borderId="4" xfId="6" applyNumberFormat="1" applyFont="1" applyFill="1" applyBorder="1" applyAlignment="1">
      <alignment horizontal="center"/>
    </xf>
    <xf numFmtId="9" fontId="2" fillId="6" borderId="0" xfId="3" applyFont="1" applyFill="1" applyBorder="1" applyAlignment="1">
      <alignment horizontal="left"/>
    </xf>
    <xf numFmtId="165" fontId="2" fillId="6" borderId="0" xfId="0" applyNumberFormat="1" applyFont="1" applyFill="1" applyBorder="1" applyAlignment="1">
      <alignment horizontal="center" vertical="center"/>
    </xf>
    <xf numFmtId="0" fontId="14" fillId="6" borderId="0" xfId="6" applyFont="1" applyFill="1" applyBorder="1" applyAlignment="1">
      <alignment horizontal="center"/>
    </xf>
    <xf numFmtId="0" fontId="0" fillId="4" borderId="13" xfId="0" applyFill="1" applyBorder="1"/>
    <xf numFmtId="0" fontId="0" fillId="4" borderId="16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0" fillId="4" borderId="18" xfId="0" applyFill="1" applyBorder="1"/>
    <xf numFmtId="0" fontId="9" fillId="4" borderId="18" xfId="0" applyFont="1" applyFill="1" applyBorder="1"/>
    <xf numFmtId="9" fontId="0" fillId="4" borderId="18" xfId="0" applyNumberFormat="1" applyFill="1" applyBorder="1"/>
    <xf numFmtId="0" fontId="0" fillId="4" borderId="7" xfId="0" applyFill="1" applyBorder="1"/>
    <xf numFmtId="164" fontId="4" fillId="2" borderId="23" xfId="1" applyNumberFormat="1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left" vertical="center" wrapText="1"/>
    </xf>
    <xf numFmtId="0" fontId="8" fillId="4" borderId="4" xfId="0" applyFont="1" applyFill="1" applyBorder="1" applyAlignment="1"/>
    <xf numFmtId="164" fontId="0" fillId="4" borderId="4" xfId="0" applyNumberFormat="1" applyFill="1" applyBorder="1" applyAlignment="1"/>
    <xf numFmtId="1" fontId="0" fillId="0" borderId="0" xfId="0" applyNumberFormat="1"/>
    <xf numFmtId="164" fontId="0" fillId="0" borderId="0" xfId="1" applyNumberFormat="1" applyFont="1" applyAlignment="1"/>
    <xf numFmtId="0" fontId="4" fillId="3" borderId="1" xfId="10" applyFont="1" applyFill="1" applyBorder="1" applyAlignment="1">
      <alignment horizontal="center"/>
    </xf>
    <xf numFmtId="0" fontId="4" fillId="2" borderId="2" xfId="10" applyFont="1" applyFill="1" applyBorder="1" applyAlignment="1">
      <alignment wrapText="1"/>
    </xf>
    <xf numFmtId="1" fontId="4" fillId="2" borderId="2" xfId="10" applyNumberFormat="1" applyFont="1" applyFill="1" applyBorder="1" applyAlignment="1">
      <alignment horizontal="right" wrapText="1"/>
    </xf>
    <xf numFmtId="164" fontId="4" fillId="2" borderId="2" xfId="1" applyNumberFormat="1" applyFont="1" applyFill="1" applyBorder="1" applyAlignment="1">
      <alignment horizontal="right" wrapText="1"/>
    </xf>
    <xf numFmtId="165" fontId="0" fillId="4" borderId="0" xfId="0" applyNumberFormat="1" applyFill="1"/>
    <xf numFmtId="1" fontId="0" fillId="4" borderId="0" xfId="0" applyNumberFormat="1" applyFill="1"/>
    <xf numFmtId="1" fontId="7" fillId="6" borderId="4" xfId="6" applyNumberFormat="1" applyFont="1" applyFill="1" applyBorder="1" applyAlignment="1">
      <alignment horizontal="center"/>
    </xf>
    <xf numFmtId="1" fontId="16" fillId="4" borderId="4" xfId="0" applyNumberFormat="1" applyFont="1" applyFill="1" applyBorder="1" applyAlignment="1">
      <alignment horizontal="center"/>
    </xf>
    <xf numFmtId="165" fontId="17" fillId="4" borderId="0" xfId="0" applyNumberFormat="1" applyFont="1" applyFill="1"/>
    <xf numFmtId="164" fontId="0" fillId="4" borderId="0" xfId="1" applyNumberFormat="1" applyFont="1" applyFill="1"/>
    <xf numFmtId="3" fontId="3" fillId="6" borderId="4" xfId="0" applyNumberFormat="1" applyFont="1" applyFill="1" applyBorder="1" applyAlignment="1">
      <alignment horizontal="left" wrapText="1"/>
    </xf>
    <xf numFmtId="164" fontId="8" fillId="4" borderId="0" xfId="1" applyNumberFormat="1" applyFont="1" applyFill="1" applyAlignment="1">
      <alignment horizontal="center" vertical="center"/>
    </xf>
    <xf numFmtId="164" fontId="17" fillId="4" borderId="0" xfId="1" applyNumberFormat="1" applyFont="1" applyFill="1" applyAlignment="1">
      <alignment horizontal="center" vertical="center"/>
    </xf>
    <xf numFmtId="0" fontId="4" fillId="4" borderId="5" xfId="8" applyFont="1" applyFill="1" applyBorder="1" applyAlignment="1">
      <alignment horizontal="left" vertical="center" wrapText="1"/>
    </xf>
    <xf numFmtId="43" fontId="0" fillId="0" borderId="0" xfId="1" applyFont="1" applyAlignment="1"/>
    <xf numFmtId="0" fontId="18" fillId="8" borderId="34" xfId="0" applyFont="1" applyFill="1" applyBorder="1" applyAlignment="1">
      <alignment vertical="top" wrapText="1"/>
    </xf>
    <xf numFmtId="0" fontId="18" fillId="8" borderId="34" xfId="0" applyFont="1" applyFill="1" applyBorder="1" applyAlignment="1">
      <alignment horizontal="center" vertical="top" wrapText="1" readingOrder="1"/>
    </xf>
    <xf numFmtId="0" fontId="19" fillId="9" borderId="35" xfId="0" applyFont="1" applyFill="1" applyBorder="1" applyAlignment="1">
      <alignment horizontal="left" vertical="top" wrapText="1" readingOrder="1"/>
    </xf>
    <xf numFmtId="3" fontId="20" fillId="9" borderId="35" xfId="0" applyNumberFormat="1" applyFont="1" applyFill="1" applyBorder="1" applyAlignment="1">
      <alignment horizontal="center" vertical="top" wrapText="1" readingOrder="1"/>
    </xf>
    <xf numFmtId="9" fontId="20" fillId="9" borderId="35" xfId="0" applyNumberFormat="1" applyFont="1" applyFill="1" applyBorder="1" applyAlignment="1">
      <alignment horizontal="center" vertical="top" wrapText="1" readingOrder="1"/>
    </xf>
    <xf numFmtId="0" fontId="19" fillId="10" borderId="36" xfId="0" applyFont="1" applyFill="1" applyBorder="1" applyAlignment="1">
      <alignment horizontal="left" vertical="top" wrapText="1" readingOrder="1"/>
    </xf>
    <xf numFmtId="3" fontId="20" fillId="10" borderId="36" xfId="0" applyNumberFormat="1" applyFont="1" applyFill="1" applyBorder="1" applyAlignment="1">
      <alignment horizontal="center" vertical="top" wrapText="1" readingOrder="1"/>
    </xf>
    <xf numFmtId="0" fontId="19" fillId="9" borderId="36" xfId="0" applyFont="1" applyFill="1" applyBorder="1" applyAlignment="1">
      <alignment horizontal="left" vertical="top" wrapText="1" readingOrder="1"/>
    </xf>
    <xf numFmtId="3" fontId="20" fillId="9" borderId="36" xfId="0" applyNumberFormat="1" applyFont="1" applyFill="1" applyBorder="1" applyAlignment="1">
      <alignment horizontal="center" vertical="top" wrapText="1" readingOrder="1"/>
    </xf>
    <xf numFmtId="9" fontId="20" fillId="10" borderId="36" xfId="3" applyFont="1" applyFill="1" applyBorder="1" applyAlignment="1">
      <alignment horizontal="center" vertical="top" wrapText="1" readingOrder="1"/>
    </xf>
    <xf numFmtId="9" fontId="0" fillId="0" borderId="0" xfId="3" applyFont="1" applyAlignment="1"/>
    <xf numFmtId="0" fontId="6" fillId="3" borderId="4" xfId="5" applyFont="1" applyFill="1" applyBorder="1" applyAlignment="1">
      <alignment horizontal="center" vertical="center" wrapText="1"/>
    </xf>
    <xf numFmtId="164" fontId="8" fillId="4" borderId="11" xfId="1" applyNumberFormat="1" applyFont="1" applyFill="1" applyBorder="1"/>
    <xf numFmtId="164" fontId="0" fillId="4" borderId="11" xfId="1" applyNumberFormat="1" applyFont="1" applyFill="1" applyBorder="1"/>
    <xf numFmtId="0" fontId="0" fillId="11" borderId="0" xfId="0" applyFill="1"/>
    <xf numFmtId="166" fontId="0" fillId="0" borderId="0" xfId="0" applyNumberFormat="1"/>
    <xf numFmtId="164" fontId="0" fillId="0" borderId="0" xfId="0" applyNumberFormat="1"/>
    <xf numFmtId="0" fontId="0" fillId="12" borderId="0" xfId="0" applyFill="1"/>
    <xf numFmtId="164" fontId="0" fillId="12" borderId="4" xfId="1" applyNumberFormat="1" applyFont="1" applyFill="1" applyBorder="1"/>
    <xf numFmtId="164" fontId="0" fillId="12" borderId="13" xfId="1" applyNumberFormat="1" applyFont="1" applyFill="1" applyBorder="1"/>
    <xf numFmtId="164" fontId="0" fillId="12" borderId="14" xfId="1" applyNumberFormat="1" applyFont="1" applyFill="1" applyBorder="1"/>
    <xf numFmtId="164" fontId="0" fillId="12" borderId="15" xfId="1" applyNumberFormat="1" applyFont="1" applyFill="1" applyBorder="1"/>
    <xf numFmtId="164" fontId="0" fillId="12" borderId="16" xfId="1" applyNumberFormat="1" applyFont="1" applyFill="1" applyBorder="1"/>
    <xf numFmtId="164" fontId="0" fillId="12" borderId="0" xfId="1" applyNumberFormat="1" applyFont="1" applyFill="1" applyBorder="1"/>
    <xf numFmtId="164" fontId="0" fillId="12" borderId="17" xfId="1" applyNumberFormat="1" applyFont="1" applyFill="1" applyBorder="1"/>
    <xf numFmtId="164" fontId="0" fillId="12" borderId="19" xfId="1" applyNumberFormat="1" applyFont="1" applyFill="1" applyBorder="1"/>
    <xf numFmtId="164" fontId="0" fillId="12" borderId="20" xfId="1" applyNumberFormat="1" applyFont="1" applyFill="1" applyBorder="1"/>
    <xf numFmtId="164" fontId="0" fillId="12" borderId="12" xfId="1" applyNumberFormat="1" applyFont="1" applyFill="1" applyBorder="1"/>
    <xf numFmtId="164" fontId="1" fillId="12" borderId="4" xfId="1" applyNumberFormat="1" applyFont="1" applyFill="1" applyBorder="1"/>
    <xf numFmtId="0" fontId="0" fillId="12" borderId="16" xfId="0" applyFill="1" applyBorder="1"/>
    <xf numFmtId="0" fontId="0" fillId="12" borderId="17" xfId="0" applyFill="1" applyBorder="1"/>
    <xf numFmtId="0" fontId="0" fillId="12" borderId="8" xfId="0" applyFill="1" applyBorder="1"/>
    <xf numFmtId="0" fontId="0" fillId="12" borderId="7" xfId="0" applyFill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0" fillId="0" borderId="0" xfId="0" applyBorder="1"/>
    <xf numFmtId="0" fontId="1" fillId="0" borderId="19" xfId="0" applyFont="1" applyBorder="1"/>
    <xf numFmtId="0" fontId="0" fillId="0" borderId="20" xfId="0" applyBorder="1"/>
    <xf numFmtId="0" fontId="0" fillId="0" borderId="12" xfId="0" applyBorder="1"/>
    <xf numFmtId="0" fontId="1" fillId="12" borderId="0" xfId="0" applyFont="1" applyFill="1"/>
    <xf numFmtId="0" fontId="1" fillId="12" borderId="0" xfId="0" quotePrefix="1" applyFont="1" applyFill="1" applyAlignment="1">
      <alignment horizontal="center"/>
    </xf>
    <xf numFmtId="0" fontId="1" fillId="12" borderId="16" xfId="0" applyFont="1" applyFill="1" applyBorder="1"/>
    <xf numFmtId="9" fontId="0" fillId="12" borderId="0" xfId="3" applyFont="1" applyFill="1"/>
    <xf numFmtId="0" fontId="8" fillId="12" borderId="18" xfId="0" applyFont="1" applyFill="1" applyBorder="1"/>
    <xf numFmtId="0" fontId="0" fillId="12" borderId="0" xfId="0" applyFill="1" applyBorder="1"/>
    <xf numFmtId="0" fontId="0" fillId="12" borderId="18" xfId="0" applyFill="1" applyBorder="1"/>
    <xf numFmtId="0" fontId="8" fillId="12" borderId="4" xfId="0" applyFont="1" applyFill="1" applyBorder="1"/>
    <xf numFmtId="0" fontId="0" fillId="12" borderId="10" xfId="0" applyFill="1" applyBorder="1"/>
    <xf numFmtId="0" fontId="0" fillId="12" borderId="4" xfId="0" applyFill="1" applyBorder="1"/>
    <xf numFmtId="0" fontId="7" fillId="3" borderId="4" xfId="9" applyFont="1" applyFill="1" applyBorder="1" applyAlignment="1">
      <alignment horizontal="center" wrapText="1"/>
    </xf>
    <xf numFmtId="9" fontId="1" fillId="4" borderId="4" xfId="3" applyFont="1" applyFill="1" applyBorder="1" applyAlignment="1"/>
    <xf numFmtId="164" fontId="0" fillId="0" borderId="17" xfId="0" applyNumberFormat="1" applyBorder="1"/>
    <xf numFmtId="9" fontId="0" fillId="0" borderId="0" xfId="3" applyFont="1"/>
    <xf numFmtId="9" fontId="0" fillId="12" borderId="4" xfId="3" applyFont="1" applyFill="1" applyBorder="1"/>
    <xf numFmtId="9" fontId="0" fillId="12" borderId="0" xfId="0" applyNumberFormat="1" applyFill="1"/>
    <xf numFmtId="164" fontId="0" fillId="4" borderId="0" xfId="0" applyNumberFormat="1" applyFill="1"/>
    <xf numFmtId="9" fontId="0" fillId="4" borderId="0" xfId="3" applyFont="1" applyFill="1"/>
    <xf numFmtId="164" fontId="0" fillId="12" borderId="0" xfId="0" applyNumberFormat="1" applyFill="1"/>
    <xf numFmtId="3" fontId="21" fillId="0" borderId="0" xfId="0" applyNumberFormat="1" applyFont="1"/>
    <xf numFmtId="0" fontId="1" fillId="0" borderId="0" xfId="0" applyFont="1" applyAlignment="1"/>
    <xf numFmtId="3" fontId="0" fillId="0" borderId="0" xfId="0" applyNumberFormat="1" applyAlignment="1"/>
    <xf numFmtId="164" fontId="5" fillId="2" borderId="2" xfId="1" applyNumberFormat="1" applyFont="1" applyFill="1" applyBorder="1"/>
    <xf numFmtId="164" fontId="4" fillId="2" borderId="0" xfId="1" applyNumberFormat="1" applyFont="1" applyFill="1" applyAlignment="1">
      <alignment horizontal="right" wrapText="1"/>
    </xf>
    <xf numFmtId="1" fontId="4" fillId="2" borderId="0" xfId="10" applyNumberFormat="1" applyFont="1" applyFill="1" applyAlignment="1">
      <alignment horizontal="right" wrapText="1"/>
    </xf>
    <xf numFmtId="0" fontId="5" fillId="2" borderId="2" xfId="10" applyBorder="1"/>
    <xf numFmtId="0" fontId="1" fillId="12" borderId="18" xfId="0" applyFont="1" applyFill="1" applyBorder="1"/>
    <xf numFmtId="0" fontId="0" fillId="12" borderId="14" xfId="0" applyFill="1" applyBorder="1"/>
    <xf numFmtId="0" fontId="1" fillId="4" borderId="4" xfId="0" applyFont="1" applyFill="1" applyBorder="1"/>
    <xf numFmtId="0" fontId="4" fillId="3" borderId="1" xfId="11" applyFont="1" applyFill="1" applyBorder="1" applyAlignment="1">
      <alignment horizontal="center"/>
    </xf>
    <xf numFmtId="0" fontId="4" fillId="2" borderId="2" xfId="11" applyFont="1" applyFill="1" applyBorder="1" applyAlignment="1">
      <alignment wrapText="1"/>
    </xf>
    <xf numFmtId="14" fontId="4" fillId="2" borderId="2" xfId="11" applyNumberFormat="1" applyFont="1" applyFill="1" applyBorder="1" applyAlignment="1">
      <alignment horizontal="right" wrapText="1"/>
    </xf>
    <xf numFmtId="1" fontId="4" fillId="2" borderId="2" xfId="11" applyNumberFormat="1" applyFont="1" applyFill="1" applyBorder="1" applyAlignment="1">
      <alignment horizontal="right" wrapText="1"/>
    </xf>
    <xf numFmtId="0" fontId="4" fillId="2" borderId="2" xfId="11" applyFont="1" applyFill="1" applyBorder="1" applyAlignment="1">
      <alignment horizontal="right" wrapText="1"/>
    </xf>
    <xf numFmtId="0" fontId="1" fillId="12" borderId="17" xfId="0" applyFont="1" applyFill="1" applyBorder="1"/>
    <xf numFmtId="0" fontId="11" fillId="4" borderId="9" xfId="0" applyFont="1" applyFill="1" applyBorder="1"/>
    <xf numFmtId="0" fontId="11" fillId="4" borderId="10" xfId="0" applyFont="1" applyFill="1" applyBorder="1"/>
    <xf numFmtId="0" fontId="4" fillId="3" borderId="1" xfId="12" applyFont="1" applyFill="1" applyBorder="1" applyAlignment="1">
      <alignment horizontal="center"/>
    </xf>
    <xf numFmtId="0" fontId="4" fillId="2" borderId="2" xfId="12" applyFont="1" applyFill="1" applyBorder="1" applyAlignment="1">
      <alignment wrapText="1"/>
    </xf>
    <xf numFmtId="0" fontId="8" fillId="12" borderId="4" xfId="0" applyFont="1" applyFill="1" applyBorder="1" applyAlignment="1">
      <alignment vertical="center"/>
    </xf>
    <xf numFmtId="0" fontId="8" fillId="12" borderId="4" xfId="0" applyFont="1" applyFill="1" applyBorder="1" applyAlignment="1">
      <alignment horizontal="center" vertical="center"/>
    </xf>
    <xf numFmtId="165" fontId="0" fillId="12" borderId="10" xfId="0" applyNumberFormat="1" applyFill="1" applyBorder="1"/>
    <xf numFmtId="1" fontId="0" fillId="12" borderId="10" xfId="0" applyNumberFormat="1" applyFill="1" applyBorder="1"/>
    <xf numFmtId="1" fontId="8" fillId="12" borderId="4" xfId="0" applyNumberFormat="1" applyFont="1" applyFill="1" applyBorder="1"/>
    <xf numFmtId="0" fontId="1" fillId="4" borderId="0" xfId="0" applyFont="1" applyFill="1"/>
    <xf numFmtId="9" fontId="8" fillId="4" borderId="0" xfId="3" applyFont="1" applyFill="1"/>
    <xf numFmtId="166" fontId="0" fillId="12" borderId="10" xfId="1" applyNumberFormat="1" applyFont="1" applyFill="1" applyBorder="1"/>
    <xf numFmtId="166" fontId="8" fillId="12" borderId="4" xfId="1" applyNumberFormat="1" applyFont="1" applyFill="1" applyBorder="1" applyAlignment="1">
      <alignment vertical="center"/>
    </xf>
    <xf numFmtId="168" fontId="4" fillId="2" borderId="2" xfId="10" applyNumberFormat="1" applyFont="1" applyFill="1" applyBorder="1" applyAlignment="1">
      <alignment horizontal="right" wrapText="1"/>
    </xf>
    <xf numFmtId="167" fontId="4" fillId="2" borderId="2" xfId="10" applyNumberFormat="1" applyFont="1" applyFill="1" applyBorder="1" applyAlignment="1">
      <alignment horizontal="right" wrapText="1"/>
    </xf>
    <xf numFmtId="168" fontId="4" fillId="2" borderId="0" xfId="10" applyNumberFormat="1" applyFont="1" applyFill="1" applyAlignment="1">
      <alignment horizontal="right" wrapText="1"/>
    </xf>
    <xf numFmtId="167" fontId="4" fillId="2" borderId="0" xfId="10" applyNumberFormat="1" applyFont="1" applyFill="1" applyAlignment="1">
      <alignment horizontal="right" wrapText="1"/>
    </xf>
    <xf numFmtId="0" fontId="6" fillId="2" borderId="9" xfId="9" applyFont="1" applyFill="1" applyBorder="1" applyAlignment="1">
      <alignment horizontal="center" vertical="center" wrapText="1"/>
    </xf>
    <xf numFmtId="0" fontId="6" fillId="2" borderId="10" xfId="9" applyFont="1" applyFill="1" applyBorder="1" applyAlignment="1">
      <alignment horizontal="center" vertical="center" wrapText="1"/>
    </xf>
    <xf numFmtId="0" fontId="6" fillId="2" borderId="11" xfId="9" applyFont="1" applyFill="1" applyBorder="1" applyAlignment="1">
      <alignment horizontal="center" vertical="center" wrapText="1"/>
    </xf>
    <xf numFmtId="0" fontId="7" fillId="3" borderId="9" xfId="7" applyFont="1" applyFill="1" applyBorder="1" applyAlignment="1">
      <alignment horizontal="center" vertical="center"/>
    </xf>
    <xf numFmtId="0" fontId="7" fillId="3" borderId="11" xfId="7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0" fontId="6" fillId="2" borderId="9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6" fillId="2" borderId="27" xfId="9" applyFont="1" applyFill="1" applyBorder="1" applyAlignment="1">
      <alignment horizontal="center" wrapText="1"/>
    </xf>
    <xf numFmtId="0" fontId="6" fillId="2" borderId="11" xfId="9" applyFont="1" applyFill="1" applyBorder="1" applyAlignment="1">
      <alignment horizontal="center" wrapText="1"/>
    </xf>
    <xf numFmtId="0" fontId="6" fillId="2" borderId="28" xfId="9" applyFont="1" applyFill="1" applyBorder="1" applyAlignment="1">
      <alignment horizontal="center" wrapText="1"/>
    </xf>
    <xf numFmtId="0" fontId="6" fillId="0" borderId="9" xfId="8" applyFont="1" applyFill="1" applyBorder="1" applyAlignment="1">
      <alignment horizontal="center" vertical="center" wrapText="1"/>
    </xf>
    <xf numFmtId="0" fontId="6" fillId="0" borderId="11" xfId="8" applyFont="1" applyFill="1" applyBorder="1" applyAlignment="1">
      <alignment horizontal="center" vertical="center" wrapText="1"/>
    </xf>
    <xf numFmtId="0" fontId="6" fillId="2" borderId="13" xfId="9" applyFont="1" applyFill="1" applyBorder="1" applyAlignment="1">
      <alignment horizontal="center" vertical="center" wrapText="1"/>
    </xf>
    <xf numFmtId="0" fontId="6" fillId="2" borderId="16" xfId="9" applyFont="1" applyFill="1" applyBorder="1" applyAlignment="1">
      <alignment horizontal="center" vertical="center" wrapText="1"/>
    </xf>
    <xf numFmtId="0" fontId="6" fillId="2" borderId="19" xfId="9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2" borderId="33" xfId="9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4" fillId="0" borderId="2" xfId="10" applyFont="1" applyFill="1" applyBorder="1" applyAlignment="1">
      <alignment wrapText="1"/>
    </xf>
    <xf numFmtId="0" fontId="0" fillId="0" borderId="0" xfId="0" applyFill="1" applyAlignment="1"/>
  </cellXfs>
  <cellStyles count="13">
    <cellStyle name="Migliaia" xfId="1" builtinId="3"/>
    <cellStyle name="Normale" xfId="0" builtinId="0"/>
    <cellStyle name="Normale_04_Ftrato Difensiva_Progressivo" xfId="12"/>
    <cellStyle name="Normale_Attività 2010" xfId="5"/>
    <cellStyle name="Normale_Attività_1" xfId="11"/>
    <cellStyle name="Normale_Commesse Aperte_" xfId="10"/>
    <cellStyle name="Normale_Fatturato 1 Q" xfId="7"/>
    <cellStyle name="Normale_Foglio1" xfId="4"/>
    <cellStyle name="Normale_Foglio1_1" xfId="8"/>
    <cellStyle name="Normale_Foglio6" xfId="6"/>
    <cellStyle name="Normale_Ft_2008_2009" xfId="9"/>
    <cellStyle name="Percentuale" xfId="3" builtinId="5"/>
    <cellStyle name="Valuta" xfId="2" builtinId="4"/>
  </cellStyles>
  <dxfs count="7">
    <dxf>
      <numFmt numFmtId="166" formatCode="_-* #,##0.0_-;\-* #,##0.0_-;_-* &quot;-&quot;??_-;_-@_-"/>
    </dxf>
    <dxf>
      <numFmt numFmtId="164" formatCode="_-* #,##0_-;\-* #,##0_-;_-* &quot;-&quot;??_-;_-@_-"/>
    </dxf>
    <dxf>
      <numFmt numFmtId="1" formatCode="0"/>
    </dxf>
    <dxf>
      <numFmt numFmtId="1" formatCode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Ft_2008_2009!$G$6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Ft_2008_2009!$M$7:$M$10</c:f>
              <c:strCache>
                <c:ptCount val="4"/>
                <c:pt idx="0">
                  <c:v>I Q</c:v>
                </c:pt>
                <c:pt idx="1">
                  <c:v>II Q</c:v>
                </c:pt>
                <c:pt idx="2">
                  <c:v>III Q</c:v>
                </c:pt>
                <c:pt idx="3">
                  <c:v>IV Q</c:v>
                </c:pt>
              </c:strCache>
            </c:strRef>
          </c:cat>
          <c:val>
            <c:numRef>
              <c:f>Ft_2008_2009!$G$7:$G$10</c:f>
              <c:numCache>
                <c:formatCode>_-* #,##0_-;\-* #,##0_-;_-* "-"??_-;_-@_-</c:formatCode>
                <c:ptCount val="4"/>
                <c:pt idx="0">
                  <c:v>407067</c:v>
                </c:pt>
                <c:pt idx="1">
                  <c:v>271588</c:v>
                </c:pt>
                <c:pt idx="2">
                  <c:v>276084</c:v>
                </c:pt>
                <c:pt idx="3">
                  <c:v>504145</c:v>
                </c:pt>
              </c:numCache>
            </c:numRef>
          </c:val>
        </c:ser>
        <c:ser>
          <c:idx val="1"/>
          <c:order val="1"/>
          <c:tx>
            <c:strRef>
              <c:f>Ft_2008_2009!$C$6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Ft_2008_2009!$M$7:$M$10</c:f>
              <c:strCache>
                <c:ptCount val="4"/>
                <c:pt idx="0">
                  <c:v>I Q</c:v>
                </c:pt>
                <c:pt idx="1">
                  <c:v>II Q</c:v>
                </c:pt>
                <c:pt idx="2">
                  <c:v>III Q</c:v>
                </c:pt>
                <c:pt idx="3">
                  <c:v>IV Q</c:v>
                </c:pt>
              </c:strCache>
            </c:strRef>
          </c:cat>
          <c:val>
            <c:numRef>
              <c:f>Ft_2008_2009!$C$7:$C$10</c:f>
              <c:numCache>
                <c:formatCode>_-* #,##0_-;\-* #,##0_-;_-* "-"??_-;_-@_-</c:formatCode>
                <c:ptCount val="4"/>
                <c:pt idx="0">
                  <c:v>327116</c:v>
                </c:pt>
                <c:pt idx="1">
                  <c:v>341940</c:v>
                </c:pt>
                <c:pt idx="2">
                  <c:v>405256</c:v>
                </c:pt>
                <c:pt idx="3">
                  <c:v>732091</c:v>
                </c:pt>
              </c:numCache>
            </c:numRef>
          </c:val>
        </c:ser>
        <c:ser>
          <c:idx val="2"/>
          <c:order val="2"/>
          <c:tx>
            <c:v>2010</c:v>
          </c:tx>
          <c:cat>
            <c:strRef>
              <c:f>Ft_2008_2009!$M$7:$M$10</c:f>
              <c:strCache>
                <c:ptCount val="4"/>
                <c:pt idx="0">
                  <c:v>I Q</c:v>
                </c:pt>
                <c:pt idx="1">
                  <c:v>II Q</c:v>
                </c:pt>
                <c:pt idx="2">
                  <c:v>III Q</c:v>
                </c:pt>
                <c:pt idx="3">
                  <c:v>IV Q</c:v>
                </c:pt>
              </c:strCache>
            </c:strRef>
          </c:cat>
          <c:val>
            <c:numRef>
              <c:f>Ft_2008_2009!$K$7:$K$9</c:f>
              <c:numCache>
                <c:formatCode>_-* #,##0_-;\-* #,##0_-;_-* "-"??_-;_-@_-</c:formatCode>
                <c:ptCount val="3"/>
                <c:pt idx="0">
                  <c:v>217028</c:v>
                </c:pt>
                <c:pt idx="1">
                  <c:v>308306.5</c:v>
                </c:pt>
                <c:pt idx="2">
                  <c:v>207104</c:v>
                </c:pt>
              </c:numCache>
            </c:numRef>
          </c:val>
        </c:ser>
        <c:ser>
          <c:idx val="3"/>
          <c:order val="3"/>
          <c:tx>
            <c:strRef>
              <c:f>Ft_2008_2009!$N$6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Ft_2008_2009!$M$7:$M$10</c:f>
              <c:strCache>
                <c:ptCount val="4"/>
                <c:pt idx="0">
                  <c:v>I Q</c:v>
                </c:pt>
                <c:pt idx="1">
                  <c:v>II Q</c:v>
                </c:pt>
                <c:pt idx="2">
                  <c:v>III Q</c:v>
                </c:pt>
                <c:pt idx="3">
                  <c:v>IV Q</c:v>
                </c:pt>
              </c:strCache>
            </c:strRef>
          </c:cat>
          <c:val>
            <c:numRef>
              <c:f>Ft_2008_2009!$N$7:$N$10</c:f>
              <c:numCache>
                <c:formatCode>_-* #,##0_-;\-* #,##0_-;_-* "-"??_-;_-@_-</c:formatCode>
                <c:ptCount val="4"/>
                <c:pt idx="0">
                  <c:v>231894.68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67438080"/>
        <c:axId val="67439616"/>
      </c:lineChart>
      <c:catAx>
        <c:axId val="67438080"/>
        <c:scaling>
          <c:orientation val="minMax"/>
        </c:scaling>
        <c:axPos val="b"/>
        <c:tickLblPos val="nextTo"/>
        <c:crossAx val="67439616"/>
        <c:crosses val="autoZero"/>
        <c:auto val="1"/>
        <c:lblAlgn val="ctr"/>
        <c:lblOffset val="100"/>
      </c:catAx>
      <c:valAx>
        <c:axId val="6743961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674380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Ft_2008_2009!$A$60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multiLvlStrRef>
              <c:f>Ft_2008_2009!$F$60:$F$71</c:f>
            </c:multiLvlStrRef>
          </c:cat>
          <c:val>
            <c:numRef>
              <c:f>Ft_2008_2009!$C$60:$C$71</c:f>
            </c:numRef>
          </c:val>
        </c:ser>
        <c:ser>
          <c:idx val="1"/>
          <c:order val="1"/>
          <c:tx>
            <c:strRef>
              <c:f>Ft_2008_2009!$E$60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multiLvlStrRef>
              <c:f>Ft_2008_2009!$F$60:$F$71</c:f>
            </c:multiLvlStrRef>
          </c:cat>
          <c:val>
            <c:numRef>
              <c:f>Ft_2008_2009!$G$60:$G$71</c:f>
            </c:numRef>
          </c:val>
        </c:ser>
        <c:ser>
          <c:idx val="2"/>
          <c:order val="2"/>
          <c:tx>
            <c:strRef>
              <c:f>Ft_2008_2009!$I$60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multiLvlStrRef>
              <c:f>Ft_2008_2009!$F$60:$F$71</c:f>
            </c:multiLvlStrRef>
          </c:cat>
          <c:val>
            <c:numRef>
              <c:f>Ft_2008_2009!$K$60:$K$70</c:f>
            </c:numRef>
          </c:val>
        </c:ser>
        <c:marker val="1"/>
        <c:axId val="67493888"/>
        <c:axId val="67495424"/>
      </c:lineChart>
      <c:catAx>
        <c:axId val="67493888"/>
        <c:scaling>
          <c:orientation val="minMax"/>
        </c:scaling>
        <c:axPos val="b"/>
        <c:tickLblPos val="nextTo"/>
        <c:crossAx val="67495424"/>
        <c:crosses val="autoZero"/>
        <c:auto val="1"/>
        <c:lblAlgn val="ctr"/>
        <c:lblOffset val="100"/>
      </c:catAx>
      <c:valAx>
        <c:axId val="67495424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674938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Rendicontazione attività 2011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Rendicontazione attività 2010</c:v>
          </c:tx>
          <c:dLbls>
            <c:showLegendKey val="1"/>
            <c:showPercent val="1"/>
            <c:showLeaderLines val="1"/>
          </c:dLbls>
          <c:cat>
            <c:strRef>
              <c:f>'Pivot da fare'!$R$21:$R$27</c:f>
              <c:strCache>
                <c:ptCount val="7"/>
                <c:pt idx="0">
                  <c:v>(a) Fatturabile</c:v>
                </c:pt>
                <c:pt idx="1">
                  <c:v>(b) Supporto Offensiva</c:v>
                </c:pt>
                <c:pt idx="2">
                  <c:v>(c) Ferie / Malattie / Permessi</c:v>
                </c:pt>
                <c:pt idx="3">
                  <c:v>(d) Formazione</c:v>
                </c:pt>
                <c:pt idx="4">
                  <c:v>(e) Infrastruttura IT </c:v>
                </c:pt>
                <c:pt idx="5">
                  <c:v>(f) Prevendita / Supporto Comemrciale</c:v>
                </c:pt>
                <c:pt idx="6">
                  <c:v>(g) Ore non utilizzate </c:v>
                </c:pt>
              </c:strCache>
            </c:strRef>
          </c:cat>
          <c:val>
            <c:numRef>
              <c:f>'Pivot da fare'!$S$21:$S$27</c:f>
              <c:numCache>
                <c:formatCode>General</c:formatCode>
                <c:ptCount val="7"/>
                <c:pt idx="0">
                  <c:v>205.625</c:v>
                </c:pt>
                <c:pt idx="1">
                  <c:v>39.125</c:v>
                </c:pt>
                <c:pt idx="2">
                  <c:v>16.75</c:v>
                </c:pt>
                <c:pt idx="3">
                  <c:v>13.375</c:v>
                </c:pt>
                <c:pt idx="4">
                  <c:v>28.25</c:v>
                </c:pt>
                <c:pt idx="5">
                  <c:v>14.5</c:v>
                </c:pt>
                <c:pt idx="6">
                  <c:v>123.375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8255458905332869"/>
          <c:y val="0.17781136228939179"/>
          <c:w val="0.39875389921809606"/>
          <c:h val="0.8109093218186435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Attività Difensiva 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v>Settembre</c:v>
          </c:tx>
          <c:dLbls>
            <c:showVal val="1"/>
          </c:dLbls>
          <c:cat>
            <c:strRef>
              <c:f>'Pivot da fare'!$R$35:$R$41</c:f>
              <c:strCache>
                <c:ptCount val="7"/>
                <c:pt idx="0">
                  <c:v>(a) Fatturabile</c:v>
                </c:pt>
                <c:pt idx="1">
                  <c:v>(b) Ferie / Malattie / Permessi</c:v>
                </c:pt>
                <c:pt idx="2">
                  <c:v>( c) Formazione</c:v>
                </c:pt>
                <c:pt idx="3">
                  <c:v>(d) Infrastruttura IT </c:v>
                </c:pt>
                <c:pt idx="4">
                  <c:v>(e) Prevendita / Supporto Comemrciale</c:v>
                </c:pt>
                <c:pt idx="5">
                  <c:v>(f) Supporto Offensiva</c:v>
                </c:pt>
                <c:pt idx="6">
                  <c:v>(g) Ore non utilizzate </c:v>
                </c:pt>
              </c:strCache>
            </c:strRef>
          </c:cat>
          <c:val>
            <c:numRef>
              <c:f>'Pivot da fare'!$S$35:$S$41</c:f>
              <c:numCache>
                <c:formatCode>0%</c:formatCode>
                <c:ptCount val="7"/>
                <c:pt idx="0">
                  <c:v>0.38107703814510097</c:v>
                </c:pt>
                <c:pt idx="1">
                  <c:v>0.1018137621540763</c:v>
                </c:pt>
                <c:pt idx="2">
                  <c:v>3.4779356768885564E-2</c:v>
                </c:pt>
                <c:pt idx="3">
                  <c:v>2.5523560209424083E-2</c:v>
                </c:pt>
                <c:pt idx="4">
                  <c:v>8.1712789827973073E-2</c:v>
                </c:pt>
                <c:pt idx="5">
                  <c:v>2.1503365744203442E-2</c:v>
                </c:pt>
                <c:pt idx="6">
                  <c:v>0.35359012715033655</c:v>
                </c:pt>
              </c:numCache>
            </c:numRef>
          </c:val>
        </c:ser>
        <c:ser>
          <c:idx val="0"/>
          <c:order val="1"/>
          <c:tx>
            <c:v>Novembre</c:v>
          </c:tx>
          <c:dLbls>
            <c:showVal val="1"/>
          </c:dLbls>
          <c:cat>
            <c:strRef>
              <c:f>'Pivot da fare'!$R$35:$R$41</c:f>
              <c:strCache>
                <c:ptCount val="7"/>
                <c:pt idx="0">
                  <c:v>(a) Fatturabile</c:v>
                </c:pt>
                <c:pt idx="1">
                  <c:v>(b) Ferie / Malattie / Permessi</c:v>
                </c:pt>
                <c:pt idx="2">
                  <c:v>( c) Formazione</c:v>
                </c:pt>
                <c:pt idx="3">
                  <c:v>(d) Infrastruttura IT </c:v>
                </c:pt>
                <c:pt idx="4">
                  <c:v>(e) Prevendita / Supporto Comemrciale</c:v>
                </c:pt>
                <c:pt idx="5">
                  <c:v>(f) Supporto Offensiva</c:v>
                </c:pt>
                <c:pt idx="6">
                  <c:v>(g) Ore non utilizzate </c:v>
                </c:pt>
              </c:strCache>
            </c:strRef>
          </c:cat>
          <c:val>
            <c:numRef>
              <c:f>'Pivot da fare'!$T$21:$T$27</c:f>
              <c:numCache>
                <c:formatCode>0%</c:formatCode>
                <c:ptCount val="7"/>
                <c:pt idx="0">
                  <c:v>0.46626984126984128</c:v>
                </c:pt>
                <c:pt idx="1">
                  <c:v>8.8718820861678011E-2</c:v>
                </c:pt>
                <c:pt idx="2">
                  <c:v>3.7981859410430842E-2</c:v>
                </c:pt>
                <c:pt idx="3">
                  <c:v>3.0328798185941044E-2</c:v>
                </c:pt>
                <c:pt idx="4">
                  <c:v>6.405895691609978E-2</c:v>
                </c:pt>
                <c:pt idx="5">
                  <c:v>3.2879818594104306E-2</c:v>
                </c:pt>
                <c:pt idx="6">
                  <c:v>0.27976190476190477</c:v>
                </c:pt>
              </c:numCache>
            </c:numRef>
          </c:val>
        </c:ser>
        <c:axId val="68388352"/>
        <c:axId val="68389888"/>
      </c:barChart>
      <c:catAx>
        <c:axId val="68388352"/>
        <c:scaling>
          <c:orientation val="minMax"/>
        </c:scaling>
        <c:axPos val="b"/>
        <c:majorTickMark val="none"/>
        <c:tickLblPos val="nextTo"/>
        <c:crossAx val="68389888"/>
        <c:crosses val="autoZero"/>
        <c:auto val="1"/>
        <c:lblAlgn val="ctr"/>
        <c:lblOffset val="100"/>
      </c:catAx>
      <c:valAx>
        <c:axId val="6838988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68388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619125</xdr:colOff>
      <xdr:row>31</xdr:row>
      <xdr:rowOff>166687</xdr:rowOff>
    </xdr:from>
    <xdr:to>
      <xdr:col>16</xdr:col>
      <xdr:colOff>616744</xdr:colOff>
      <xdr:row>49</xdr:row>
      <xdr:rowOff>154781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300038</xdr:colOff>
      <xdr:row>74</xdr:row>
      <xdr:rowOff>133350</xdr:rowOff>
    </xdr:from>
    <xdr:to>
      <xdr:col>9</xdr:col>
      <xdr:colOff>566737</xdr:colOff>
      <xdr:row>93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257173</xdr:colOff>
      <xdr:row>16</xdr:row>
      <xdr:rowOff>33336</xdr:rowOff>
    </xdr:from>
    <xdr:to>
      <xdr:col>30</xdr:col>
      <xdr:colOff>488154</xdr:colOff>
      <xdr:row>44</xdr:row>
      <xdr:rowOff>35718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158752</xdr:colOff>
      <xdr:row>37</xdr:row>
      <xdr:rowOff>154667</xdr:rowOff>
    </xdr:from>
    <xdr:to>
      <xdr:col>38</xdr:col>
      <xdr:colOff>381569</xdr:colOff>
      <xdr:row>61</xdr:row>
      <xdr:rowOff>126886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0641.43474571759" createdVersion="3" refreshedVersion="3" minRefreshableVersion="3" recordCount="477">
  <cacheSource type="worksheet">
    <worksheetSource ref="A1:H478" sheet="Attività"/>
  </cacheSource>
  <cacheFields count="8">
    <cacheField name="Tecnico" numFmtId="0">
      <sharedItems count="7">
        <s v="Cordoni"/>
        <s v="Filippi"/>
        <s v="Imbrauglio"/>
        <s v="Luzzani"/>
        <s v="Mazzeo"/>
        <s v="Romeo"/>
        <s v="Rumore"/>
      </sharedItems>
    </cacheField>
    <cacheField name="Commessa" numFmtId="0">
      <sharedItems/>
    </cacheField>
    <cacheField name="Cliente" numFmtId="0">
      <sharedItems/>
    </cacheField>
    <cacheField name="Data" numFmtId="14">
      <sharedItems containsSemiMixedTypes="0" containsNonDate="0" containsDate="1" containsString="0" minDate="2011-01-02T00:00:00" maxDate="2011-04-01T00:00:00" count="66">
        <d v="2011-01-03T00:00:00"/>
        <d v="2011-01-04T00:00:00"/>
        <d v="2011-01-11T00:00:00"/>
        <d v="2011-01-12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2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8T00:00:00"/>
        <d v="2011-03-21T00:00:00"/>
        <d v="2011-03-22T00:00:00"/>
        <d v="2011-03-24T00:00:00"/>
        <d v="2011-03-25T00:00:00"/>
        <d v="2011-03-28T00:00:00"/>
        <d v="2011-03-29T00:00:00"/>
        <d v="2011-03-30T00:00:00"/>
        <d v="2011-03-31T00:00:00"/>
        <d v="2011-01-05T00:00:00"/>
        <d v="2011-01-07T00:00:00"/>
        <d v="2011-01-10T00:00:00"/>
        <d v="2011-01-13T00:00:00"/>
        <d v="2011-02-05T00:00:00"/>
        <d v="2011-02-25T00:00:00"/>
        <d v="2011-03-23T00:00:00"/>
        <d v="2011-02-27T00:00:00"/>
        <d v="2011-01-02T00:00:00"/>
      </sharedItems>
      <fieldGroup base="3">
        <rangePr groupBy="months" startDate="2011-01-02T00:00:00" endDate="2011-04-01T00:00:00"/>
        <groupItems count="14">
          <s v="&lt;02/01/2011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4/2011"/>
        </groupItems>
      </fieldGroup>
    </cacheField>
    <cacheField name="Tipologia" numFmtId="0">
      <sharedItems count="10">
        <s v="INFRASTRUTTURA IT"/>
        <s v="FATTURABILE"/>
        <s v="PERMESSO"/>
        <s v="PREVENDITA"/>
        <s v="FORMAZIONE"/>
        <s v="INTERNO"/>
        <s v="FERIE"/>
        <s v="SUPPORTO COMMERCIALE"/>
        <s v="OFFENSIVA"/>
        <s v="MALATTIA"/>
      </sharedItems>
    </cacheField>
    <cacheField name="Descrizione" numFmtId="0">
      <sharedItems/>
    </cacheField>
    <cacheField name="Ore" numFmtId="1">
      <sharedItems containsSemiMixedTypes="0" containsString="0" containsNumber="1" containsInteger="1" minValue="2" maxValue="12"/>
    </cacheField>
    <cacheField name="GG" numFmtId="0">
      <sharedItems containsSemiMixedTypes="0" containsString="0" containsNumber="1" minValue="0.25" maxValue="1.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7">
  <r>
    <x v="0"/>
    <s v="2010.029"/>
    <s v=""/>
    <x v="0"/>
    <x v="0"/>
    <s v="Migrazione VPN-SSL e review policy firewall"/>
    <n v="8"/>
    <n v="1"/>
  </r>
  <r>
    <x v="0"/>
    <s v="2009.012"/>
    <s v="Royal &amp; Sunalliance"/>
    <x v="1"/>
    <x v="1"/>
    <s v="Controlli Checkpoint e Bluecoat"/>
    <n v="2"/>
    <n v="0.25"/>
  </r>
  <r>
    <x v="0"/>
    <s v=""/>
    <s v=""/>
    <x v="2"/>
    <x v="2"/>
    <s v="Permesso"/>
    <n v="4"/>
    <n v="0.5"/>
  </r>
  <r>
    <x v="0"/>
    <s v="2010.089"/>
    <s v="Neticom"/>
    <x v="2"/>
    <x v="1"/>
    <s v="Oggetti PA"/>
    <n v="4"/>
    <n v="0.5"/>
  </r>
  <r>
    <x v="0"/>
    <s v="2010.029"/>
    <s v=""/>
    <x v="3"/>
    <x v="0"/>
    <s v="Installazione AV Lucia e aggiornamenti"/>
    <n v="2"/>
    <n v="0.25"/>
  </r>
  <r>
    <x v="0"/>
    <s v=""/>
    <s v=""/>
    <x v="4"/>
    <x v="2"/>
    <s v="Permesso"/>
    <n v="8"/>
    <n v="1"/>
  </r>
  <r>
    <x v="0"/>
    <s v="2010.047"/>
    <s v="BT"/>
    <x v="5"/>
    <x v="1"/>
    <s v="Riunione per HA, monitoring, alert e corso"/>
    <n v="4"/>
    <n v="0.5"/>
  </r>
  <r>
    <x v="0"/>
    <s v="2010.047"/>
    <s v="Comune di Milano"/>
    <x v="5"/>
    <x v="1"/>
    <s v="Check stato di Intellitactics e pulizia del sistema"/>
    <n v="4"/>
    <n v="0.5"/>
  </r>
  <r>
    <x v="0"/>
    <s v="2010.088"/>
    <s v="Royal &amp; Sunalliance"/>
    <x v="6"/>
    <x v="1"/>
    <s v="Bluecoat: nuove policy e analisi per policy review"/>
    <n v="4"/>
    <n v="0.5"/>
  </r>
  <r>
    <x v="0"/>
    <s v="2010.047"/>
    <s v="BT"/>
    <x v="6"/>
    <x v="1"/>
    <s v="Varie (checkpoint, mail per monitoring e alert)"/>
    <n v="4"/>
    <n v="0.5"/>
  </r>
  <r>
    <x v="0"/>
    <s v="2010.047"/>
    <s v="BT"/>
    <x v="7"/>
    <x v="1"/>
    <s v="Configurazione Checkpoint LEA"/>
    <n v="4"/>
    <n v="0.5"/>
  </r>
  <r>
    <x v="0"/>
    <s v="2011.004"/>
    <s v="CESI"/>
    <x v="7"/>
    <x v="1"/>
    <s v="Intervista CESI"/>
    <n v="4"/>
    <n v="0.5"/>
  </r>
  <r>
    <x v="0"/>
    <s v=""/>
    <s v=""/>
    <x v="8"/>
    <x v="2"/>
    <s v="Permesso"/>
    <n v="2"/>
    <n v="0.25"/>
  </r>
  <r>
    <x v="0"/>
    <s v="2010.089"/>
    <s v="Neticom"/>
    <x v="8"/>
    <x v="1"/>
    <s v="DemoF5 Edge gateway"/>
    <n v="2"/>
    <n v="0.25"/>
  </r>
  <r>
    <x v="0"/>
    <s v="2010.089"/>
    <s v="Neticom"/>
    <x v="8"/>
    <x v="1"/>
    <s v="Incontro Neticom"/>
    <n v="4"/>
    <n v="0.5"/>
  </r>
  <r>
    <x v="0"/>
    <s v=""/>
    <s v=""/>
    <x v="9"/>
    <x v="3"/>
    <s v="Conference Call su Forescout BPER"/>
    <n v="2"/>
    <n v="0.25"/>
  </r>
  <r>
    <x v="0"/>
    <s v="2011.002"/>
    <s v="Royal &amp; Sunalliance"/>
    <x v="9"/>
    <x v="1"/>
    <s v="Controlli Checkpoint e Bluecoat"/>
    <n v="2"/>
    <n v="0.25"/>
  </r>
  <r>
    <x v="0"/>
    <s v="2011.004"/>
    <s v="CESI"/>
    <x v="10"/>
    <x v="1"/>
    <s v="Documento CESI"/>
    <n v="4"/>
    <n v="0.5"/>
  </r>
  <r>
    <x v="0"/>
    <s v="2010.029"/>
    <s v=""/>
    <x v="10"/>
    <x v="0"/>
    <s v="Problema Sonicwall del Support"/>
    <n v="4"/>
    <n v="0.5"/>
  </r>
  <r>
    <x v="0"/>
    <s v="2010.031"/>
    <s v="Feinrohren"/>
    <x v="11"/>
    <x v="1"/>
    <s v="firewall + MPLS"/>
    <n v="8"/>
    <n v="1"/>
  </r>
  <r>
    <x v="0"/>
    <s v="2010.088"/>
    <s v="Royal &amp; Sunalliance"/>
    <x v="12"/>
    <x v="1"/>
    <s v="Review Bluecoat policy"/>
    <n v="8"/>
    <n v="1"/>
  </r>
  <r>
    <x v="0"/>
    <s v="2011.004"/>
    <s v="CESI"/>
    <x v="13"/>
    <x v="1"/>
    <s v="Documento"/>
    <n v="4"/>
    <n v="0.5"/>
  </r>
  <r>
    <x v="0"/>
    <s v="2010.029"/>
    <s v=""/>
    <x v="13"/>
    <x v="0"/>
    <s v="PC Lomonaco"/>
    <n v="4"/>
    <n v="0.5"/>
  </r>
  <r>
    <x v="0"/>
    <s v="2011.004"/>
    <s v="CESI"/>
    <x v="14"/>
    <x v="1"/>
    <s v="Documento"/>
    <n v="4"/>
    <n v="0.5"/>
  </r>
  <r>
    <x v="0"/>
    <s v=""/>
    <s v=""/>
    <x v="14"/>
    <x v="3"/>
    <s v="Edidomus - Call per Application offloading"/>
    <n v="4"/>
    <n v="0.5"/>
  </r>
  <r>
    <x v="0"/>
    <s v="2010.029"/>
    <s v=""/>
    <x v="15"/>
    <x v="0"/>
    <s v="problema Giancarlo VPN-SSL e regole FW"/>
    <n v="4"/>
    <n v="0.5"/>
  </r>
  <r>
    <x v="0"/>
    <s v="2010.031"/>
    <s v="Feinrohren"/>
    <x v="15"/>
    <x v="1"/>
    <s v="Analisi NAC"/>
    <n v="4"/>
    <n v="0.5"/>
  </r>
  <r>
    <x v="0"/>
    <s v="2011.004"/>
    <s v="CESI"/>
    <x v="16"/>
    <x v="1"/>
    <s v="Stesura dcoumento"/>
    <n v="4"/>
    <n v="0.5"/>
  </r>
  <r>
    <x v="0"/>
    <s v="2010.066"/>
    <s v=""/>
    <x v="16"/>
    <x v="1"/>
    <s v="Edidomus - Conf Call"/>
    <n v="2"/>
    <n v="0.25"/>
  </r>
  <r>
    <x v="0"/>
    <s v="2010.029"/>
    <s v=""/>
    <x v="16"/>
    <x v="0"/>
    <s v="Troubleshooting netconnect interno"/>
    <n v="2"/>
    <n v="0.25"/>
  </r>
  <r>
    <x v="0"/>
    <s v="2011.004"/>
    <s v="CESI"/>
    <x v="17"/>
    <x v="1"/>
    <s v="Stesura dcoumento"/>
    <n v="8"/>
    <n v="1"/>
  </r>
  <r>
    <x v="0"/>
    <s v="2011.004"/>
    <s v="CESI"/>
    <x v="18"/>
    <x v="1"/>
    <s v="Stesura dcoumento"/>
    <n v="8"/>
    <n v="1"/>
  </r>
  <r>
    <x v="0"/>
    <s v="2011.004"/>
    <s v="CESI"/>
    <x v="19"/>
    <x v="1"/>
    <s v="Stesura documento"/>
    <n v="4"/>
    <n v="0.5"/>
  </r>
  <r>
    <x v="0"/>
    <s v="2010.104"/>
    <s v="Sparkasse"/>
    <x v="19"/>
    <x v="1"/>
    <s v="Analisi Sparkasse"/>
    <n v="2"/>
    <n v="0.25"/>
  </r>
  <r>
    <x v="0"/>
    <s v="2011.002"/>
    <s v="Royal &amp; Sunalliance"/>
    <x v="19"/>
    <x v="1"/>
    <s v="Controlli Checkpoint e Bluecoat"/>
    <n v="2"/>
    <n v="0.25"/>
  </r>
  <r>
    <x v="0"/>
    <s v="2010.104"/>
    <s v="Sparkasse"/>
    <x v="20"/>
    <x v="1"/>
    <s v="Analisi migrazione FW Juniper e import configurazione"/>
    <n v="8"/>
    <n v="1"/>
  </r>
  <r>
    <x v="0"/>
    <s v="2010.066"/>
    <s v=""/>
    <x v="21"/>
    <x v="1"/>
    <s v="Edidomus - Sonicwall"/>
    <n v="8"/>
    <n v="1"/>
  </r>
  <r>
    <x v="0"/>
    <s v=""/>
    <s v=""/>
    <x v="22"/>
    <x v="4"/>
    <s v="Forescout con Minotti d Exclusive"/>
    <n v="8"/>
    <n v="1"/>
  </r>
  <r>
    <x v="0"/>
    <s v="2010.107"/>
    <s v="Fabbrica d'armi Pietro Beretta "/>
    <x v="23"/>
    <x v="1"/>
    <s v="Sonicwall VPN-SSL"/>
    <n v="8"/>
    <n v="1"/>
  </r>
  <r>
    <x v="0"/>
    <s v="2011.002"/>
    <s v="Royal &amp; Sunalliance"/>
    <x v="24"/>
    <x v="1"/>
    <s v="Controlli Checkpoint e Bluecoat"/>
    <n v="2"/>
    <n v="0.25"/>
  </r>
  <r>
    <x v="0"/>
    <s v="2009.099"/>
    <s v="Eon energia spa"/>
    <x v="24"/>
    <x v="1"/>
    <s v="Moving CED - F5"/>
    <n v="6"/>
    <n v="0.75"/>
  </r>
  <r>
    <x v="0"/>
    <s v="2009.099"/>
    <s v="Eon energia spa"/>
    <x v="25"/>
    <x v="1"/>
    <s v="Moving CED - F5"/>
    <n v="12"/>
    <n v="1.5"/>
  </r>
  <r>
    <x v="0"/>
    <s v="2010.049"/>
    <s v="Barclays Bank"/>
    <x v="26"/>
    <x v="1"/>
    <s v="Cyber Ark"/>
    <n v="8"/>
    <n v="1"/>
  </r>
  <r>
    <x v="0"/>
    <s v="2010.049"/>
    <s v="Barclays Bank"/>
    <x v="27"/>
    <x v="1"/>
    <s v="Cyber Ark"/>
    <n v="8"/>
    <n v="1"/>
  </r>
  <r>
    <x v="0"/>
    <s v="2010.047"/>
    <s v="BT"/>
    <x v="28"/>
    <x v="1"/>
    <s v="Preparazione corso per CdM"/>
    <n v="8"/>
    <n v="1"/>
  </r>
  <r>
    <x v="0"/>
    <s v="2010.047"/>
    <s v="BT"/>
    <x v="29"/>
    <x v="1"/>
    <s v="Corso per CdM"/>
    <n v="4"/>
    <n v="0.5"/>
  </r>
  <r>
    <x v="0"/>
    <s v="2010.089"/>
    <s v="Neticom"/>
    <x v="29"/>
    <x v="1"/>
    <s v="Installazione PA e F5 Edge"/>
    <n v="4"/>
    <n v="0.5"/>
  </r>
  <r>
    <x v="0"/>
    <s v="2010.047"/>
    <s v="BT"/>
    <x v="30"/>
    <x v="1"/>
    <s v="Corso per CdM"/>
    <n v="4"/>
    <n v="0.5"/>
  </r>
  <r>
    <x v="0"/>
    <s v="2010.089"/>
    <s v="Neticom"/>
    <x v="30"/>
    <x v="1"/>
    <s v="Installazione PA e F5 Edge"/>
    <n v="4"/>
    <n v="0.5"/>
  </r>
  <r>
    <x v="0"/>
    <s v="2011.002"/>
    <s v="Royal &amp; Sunalliance"/>
    <x v="31"/>
    <x v="1"/>
    <s v="Controlli Checkpoint e Bluecoat"/>
    <n v="2"/>
    <n v="0.25"/>
  </r>
  <r>
    <x v="0"/>
    <s v="2010.088"/>
    <s v="Royal &amp; Sunalliance"/>
    <x v="31"/>
    <x v="1"/>
    <s v="Bluecoat reporter"/>
    <n v="4"/>
    <n v="0.5"/>
  </r>
  <r>
    <x v="0"/>
    <s v="2010.089"/>
    <s v="Neticom"/>
    <x v="31"/>
    <x v="1"/>
    <s v="VPN con Neticom"/>
    <n v="4"/>
    <n v="0.5"/>
  </r>
  <r>
    <x v="0"/>
    <s v="2010.049"/>
    <s v="Barclays Bank"/>
    <x v="32"/>
    <x v="1"/>
    <s v="Cyber-Ark "/>
    <n v="8"/>
    <n v="1"/>
  </r>
  <r>
    <x v="0"/>
    <s v="2010.049"/>
    <s v="Barclays Bank"/>
    <x v="33"/>
    <x v="1"/>
    <s v="Cyber-Ark "/>
    <n v="8"/>
    <n v="1"/>
  </r>
  <r>
    <x v="0"/>
    <s v="2010.016"/>
    <s v="ING Direct"/>
    <x v="34"/>
    <x v="1"/>
    <s v="Log Management"/>
    <n v="8"/>
    <n v="1"/>
  </r>
  <r>
    <x v="0"/>
    <s v=""/>
    <s v=""/>
    <x v="35"/>
    <x v="5"/>
    <s v="Riunione sicurezza difensiva"/>
    <n v="4"/>
    <n v="0.5"/>
  </r>
  <r>
    <x v="0"/>
    <s v="2010.088"/>
    <s v="Royal &amp; Sunalliance"/>
    <x v="35"/>
    <x v="1"/>
    <s v="Upgrade Bluecoat Reporter "/>
    <n v="4"/>
    <n v="0.5"/>
  </r>
  <r>
    <x v="0"/>
    <s v="2010.088"/>
    <s v="Royal &amp; Sunalliance"/>
    <x v="36"/>
    <x v="1"/>
    <s v="Upgrade Bluecoat Reporter "/>
    <n v="4"/>
    <n v="0.5"/>
  </r>
  <r>
    <x v="0"/>
    <s v="2010.107"/>
    <s v="Fabbrica d'armi Pietro Beretta "/>
    <x v="36"/>
    <x v="1"/>
    <s v="Sonicwall"/>
    <n v="4"/>
    <n v="0.5"/>
  </r>
  <r>
    <x v="0"/>
    <s v=""/>
    <s v=""/>
    <x v="37"/>
    <x v="3"/>
    <s v="BooleServer Eni"/>
    <n v="8"/>
    <n v="1"/>
  </r>
  <r>
    <x v="0"/>
    <s v=""/>
    <s v=""/>
    <x v="38"/>
    <x v="4"/>
    <s v="F5 techexchange"/>
    <n v="8"/>
    <n v="1"/>
  </r>
  <r>
    <x v="0"/>
    <s v="2010.104"/>
    <s v="Sparkasse"/>
    <x v="39"/>
    <x v="1"/>
    <s v="Migrazione FW"/>
    <n v="4"/>
    <n v="0.5"/>
  </r>
  <r>
    <x v="0"/>
    <s v=""/>
    <s v=""/>
    <x v="39"/>
    <x v="3"/>
    <s v="Demo booleserver per Eni"/>
    <n v="4"/>
    <n v="0.5"/>
  </r>
  <r>
    <x v="0"/>
    <s v="2010.104"/>
    <s v="Sparkasse"/>
    <x v="40"/>
    <x v="1"/>
    <s v="Migrazione FW"/>
    <n v="8"/>
    <n v="1"/>
  </r>
  <r>
    <x v="0"/>
    <s v="2010.089"/>
    <s v="Neticom"/>
    <x v="41"/>
    <x v="1"/>
    <s v="F5 e Palo Alto"/>
    <n v="8"/>
    <n v="1"/>
  </r>
  <r>
    <x v="0"/>
    <s v="2010.104"/>
    <s v="Sparkasse"/>
    <x v="42"/>
    <x v="1"/>
    <s v="Migrazione FW"/>
    <n v="8"/>
    <n v="1"/>
  </r>
  <r>
    <x v="0"/>
    <s v="2010.104"/>
    <s v="Sparkasse"/>
    <x v="43"/>
    <x v="1"/>
    <s v="Migrazione FW"/>
    <n v="8"/>
    <n v="1"/>
  </r>
  <r>
    <x v="0"/>
    <s v="2010.089"/>
    <s v="Neticom"/>
    <x v="44"/>
    <x v="1"/>
    <s v="F5 e Palo Alto"/>
    <n v="8"/>
    <n v="1"/>
  </r>
  <r>
    <x v="0"/>
    <s v="2010.089"/>
    <s v="Neticom"/>
    <x v="45"/>
    <x v="1"/>
    <s v="F5 e Palo Alto"/>
    <n v="8"/>
    <n v="1"/>
  </r>
  <r>
    <x v="0"/>
    <s v="2010.089"/>
    <s v="Neticom"/>
    <x v="46"/>
    <x v="1"/>
    <s v="F5 e Palo Alto"/>
    <n v="4"/>
    <n v="0.5"/>
  </r>
  <r>
    <x v="0"/>
    <s v="2010.047"/>
    <s v="BT"/>
    <x v="46"/>
    <x v="1"/>
    <s v="Problema SDW"/>
    <n v="4"/>
    <n v="0.5"/>
  </r>
  <r>
    <x v="0"/>
    <s v="2010.025"/>
    <s v="INDUSTRIE CHIMICHE FORESTALI SPA"/>
    <x v="47"/>
    <x v="1"/>
    <s v="Barracida Web filter"/>
    <n v="8"/>
    <n v="1"/>
  </r>
  <r>
    <x v="0"/>
    <s v="2010.047"/>
    <s v="BT"/>
    <x v="48"/>
    <x v="1"/>
    <s v="Problema SDW"/>
    <n v="6"/>
    <n v="0.75"/>
  </r>
  <r>
    <x v="0"/>
    <s v="2011.002"/>
    <s v="Royal &amp; Sunalliance"/>
    <x v="48"/>
    <x v="1"/>
    <s v="Controlli Checkpoint e Bluecoat"/>
    <n v="2"/>
    <n v="0.25"/>
  </r>
  <r>
    <x v="0"/>
    <s v="2010.047"/>
    <s v="BT"/>
    <x v="49"/>
    <x v="1"/>
    <s v="Problema SDW"/>
    <n v="8"/>
    <n v="1"/>
  </r>
  <r>
    <x v="0"/>
    <s v="2010.089"/>
    <s v="Neticom"/>
    <x v="50"/>
    <x v="1"/>
    <s v="F5 Edge patch portale"/>
    <n v="4"/>
    <n v="0.5"/>
  </r>
  <r>
    <x v="0"/>
    <s v="2010.029"/>
    <s v=""/>
    <x v="50"/>
    <x v="0"/>
    <s v="Aggiornamento Firewall e Antispam"/>
    <n v="4"/>
    <n v="0.5"/>
  </r>
  <r>
    <x v="0"/>
    <s v="2010.047"/>
    <s v="BT"/>
    <x v="51"/>
    <x v="1"/>
    <s v="Query per log navigazione"/>
    <n v="6"/>
    <n v="0.75"/>
  </r>
  <r>
    <x v="0"/>
    <s v="2010.089"/>
    <s v="Neticom"/>
    <x v="51"/>
    <x v="1"/>
    <s v="Palo Alto e F5"/>
    <n v="2"/>
    <n v="0.25"/>
  </r>
  <r>
    <x v="0"/>
    <s v="2011.002"/>
    <s v="Royal &amp; Sunalliance"/>
    <x v="52"/>
    <x v="1"/>
    <s v="Controlli Checkpoint e Bluecoat"/>
    <n v="2"/>
    <n v="0.25"/>
  </r>
  <r>
    <x v="0"/>
    <s v="2010.088"/>
    <s v="Royal &amp; Sunalliance"/>
    <x v="53"/>
    <x v="1"/>
    <s v="Test per Upgrade Utimaco"/>
    <n v="8"/>
    <n v="1"/>
  </r>
  <r>
    <x v="0"/>
    <s v="2010.088"/>
    <s v="Royal &amp; Sunalliance"/>
    <x v="54"/>
    <x v="1"/>
    <s v="Test per Upgrade Utimaco"/>
    <n v="2"/>
    <n v="0.25"/>
  </r>
  <r>
    <x v="0"/>
    <s v=""/>
    <s v="Fabbrica d'armi Pietro Beretta "/>
    <x v="54"/>
    <x v="3"/>
    <s v="Webex Airohive"/>
    <n v="2"/>
    <n v="0.25"/>
  </r>
  <r>
    <x v="0"/>
    <s v="2010.004"/>
    <s v="Barclays Bank"/>
    <x v="54"/>
    <x v="1"/>
    <s v="Check compliance F5"/>
    <n v="4"/>
    <n v="0.5"/>
  </r>
  <r>
    <x v="0"/>
    <s v="2010.047"/>
    <s v="BT"/>
    <x v="55"/>
    <x v="1"/>
    <s v="Conference call BT per Intellitactics"/>
    <n v="4"/>
    <n v="0.5"/>
  </r>
  <r>
    <x v="0"/>
    <s v="2010.088"/>
    <s v="Royal &amp; Sunalliance"/>
    <x v="55"/>
    <x v="1"/>
    <s v="Test per Upgrade Utimaco  "/>
    <n v="4"/>
    <n v="0.5"/>
  </r>
  <r>
    <x v="0"/>
    <s v=""/>
    <s v="Seat Pagine Gialle"/>
    <x v="56"/>
    <x v="3"/>
    <s v="F5 Edge con Salva per client authentication con certificato"/>
    <n v="4"/>
    <n v="0.5"/>
  </r>
  <r>
    <x v="0"/>
    <s v="2010.088"/>
    <s v="Royal &amp; Sunalliance"/>
    <x v="56"/>
    <x v="1"/>
    <s v="Test per Upgrade Utimaco  "/>
    <n v="4"/>
    <n v="0.5"/>
  </r>
  <r>
    <x v="1"/>
    <s v="2010.079"/>
    <s v="UBI Banca"/>
    <x v="0"/>
    <x v="1"/>
    <s v="Redazione documento VA/PT ESX"/>
    <n v="8"/>
    <n v="1"/>
  </r>
  <r>
    <x v="1"/>
    <s v="2010.079"/>
    <s v="UBI Banca"/>
    <x v="1"/>
    <x v="1"/>
    <s v="Redazione documento VA/PT SAP"/>
    <n v="8"/>
    <n v="1"/>
  </r>
  <r>
    <x v="1"/>
    <s v="2010.079"/>
    <s v="UBI Banca"/>
    <x v="57"/>
    <x v="1"/>
    <s v="Redazione documento VA/PT VoIP Fastweb"/>
    <n v="8"/>
    <n v="1"/>
  </r>
  <r>
    <x v="1"/>
    <s v="2010.079"/>
    <s v="UBI Banca"/>
    <x v="58"/>
    <x v="1"/>
    <s v="Redazione documento VA/PT VoIP Telecom"/>
    <n v="8"/>
    <n v="1"/>
  </r>
  <r>
    <x v="1"/>
    <s v=""/>
    <s v=""/>
    <x v="59"/>
    <x v="6"/>
    <s v="Ferie"/>
    <n v="8"/>
    <n v="1"/>
  </r>
  <r>
    <x v="1"/>
    <s v=""/>
    <s v=""/>
    <x v="2"/>
    <x v="6"/>
    <s v="Ferie"/>
    <n v="4"/>
    <n v="0.5"/>
  </r>
  <r>
    <x v="1"/>
    <s v=""/>
    <s v="TSF (Tele Sistemi Ferroviari)"/>
    <x v="2"/>
    <x v="3"/>
    <s v="Partecipazione ad apertura buste offerte per gara servizi VA/P/"/>
    <n v="4"/>
    <n v="0.5"/>
  </r>
  <r>
    <x v="1"/>
    <s v="2010.079"/>
    <s v="UBI Banca"/>
    <x v="3"/>
    <x v="1"/>
    <s v="Preparazione slide per presentazione finale attivita' VA/PT 2010"/>
    <n v="8"/>
    <n v="1"/>
  </r>
  <r>
    <x v="1"/>
    <s v="2010.079"/>
    <s v="UBI Banca"/>
    <x v="60"/>
    <x v="1"/>
    <s v="Preparazione slide per presentazione finale attivita' VA/PT 2010"/>
    <n v="4"/>
    <n v="0.5"/>
  </r>
  <r>
    <x v="1"/>
    <s v="2011.013"/>
    <s v="CNP Assurances"/>
    <x v="60"/>
    <x v="1"/>
    <s v="Analisi forense"/>
    <n v="4"/>
    <n v="0.5"/>
  </r>
  <r>
    <x v="1"/>
    <s v="2010.079"/>
    <s v="UBI Banca"/>
    <x v="4"/>
    <x v="1"/>
    <s v="Presentazione finale attivita' VA/PT 2010"/>
    <n v="6"/>
    <n v="0.75"/>
  </r>
  <r>
    <x v="1"/>
    <s v="2010.079"/>
    <s v=""/>
    <x v="4"/>
    <x v="5"/>
    <s v="varie attivita'"/>
    <n v="2"/>
    <n v="0.25"/>
  </r>
  <r>
    <x v="1"/>
    <s v=""/>
    <s v=""/>
    <x v="5"/>
    <x v="5"/>
    <s v="varie attivita'"/>
    <n v="8"/>
    <n v="1"/>
  </r>
  <r>
    <x v="1"/>
    <s v=""/>
    <s v=""/>
    <x v="6"/>
    <x v="7"/>
    <s v="Stima per VA/PT Credem"/>
    <n v="2"/>
    <n v="0.25"/>
  </r>
  <r>
    <x v="1"/>
    <s v=""/>
    <s v=""/>
    <x v="6"/>
    <x v="5"/>
    <s v="varie attivita'"/>
    <n v="6"/>
    <n v="0.75"/>
  </r>
  <r>
    <x v="1"/>
    <s v=""/>
    <s v=""/>
    <x v="7"/>
    <x v="5"/>
    <s v="varie attivita'"/>
    <n v="8"/>
    <n v="1"/>
  </r>
  <r>
    <x v="1"/>
    <s v="2011.013"/>
    <s v="CNP Assurances"/>
    <x v="8"/>
    <x v="1"/>
    <s v="Analisi forense cnpmerge01"/>
    <n v="8"/>
    <n v="1"/>
  </r>
  <r>
    <x v="1"/>
    <s v=""/>
    <s v=""/>
    <x v="9"/>
    <x v="5"/>
    <s v="varie attivita'"/>
    <n v="8"/>
    <n v="1"/>
  </r>
  <r>
    <x v="1"/>
    <s v=""/>
    <s v=""/>
    <x v="10"/>
    <x v="5"/>
    <s v="Politecnico di Torino"/>
    <n v="8"/>
    <n v="1"/>
  </r>
  <r>
    <x v="1"/>
    <s v=""/>
    <s v=""/>
    <x v="11"/>
    <x v="5"/>
    <s v="varie attivita'"/>
    <n v="8"/>
    <n v="1"/>
  </r>
  <r>
    <x v="1"/>
    <s v="2010.062"/>
    <s v="GIP Arabia Saudita"/>
    <x v="12"/>
    <x v="8"/>
    <s v="Preparazione corso GIP"/>
    <n v="8"/>
    <n v="1"/>
  </r>
  <r>
    <x v="1"/>
    <s v="2010.094"/>
    <s v="Siledo Consulting Carrefour  "/>
    <x v="13"/>
    <x v="1"/>
    <s v="Incontro per startup attivita' VA/PT"/>
    <n v="4"/>
    <n v="0.5"/>
  </r>
  <r>
    <x v="1"/>
    <s v="2010.062"/>
    <s v="GIP Arabia Saudita"/>
    <x v="13"/>
    <x v="8"/>
    <s v="Preparazione corso GIP"/>
    <n v="4"/>
    <n v="0.5"/>
  </r>
  <r>
    <x v="1"/>
    <s v="2010.062"/>
    <s v="GIP Arabia Saudita"/>
    <x v="14"/>
    <x v="8"/>
    <s v="Preparazione corso GIP"/>
    <n v="8"/>
    <n v="1"/>
  </r>
  <r>
    <x v="1"/>
    <s v="2010.062"/>
    <s v="GIP Arabia Saudita"/>
    <x v="15"/>
    <x v="8"/>
    <s v="Preparazione corso GIP"/>
    <n v="8"/>
    <n v="1"/>
  </r>
  <r>
    <x v="1"/>
    <s v="2010.062"/>
    <s v="GIP Arabia Saudita"/>
    <x v="16"/>
    <x v="8"/>
    <s v="Preparazione corso GIP"/>
    <n v="8"/>
    <n v="1"/>
  </r>
  <r>
    <x v="1"/>
    <s v="2010.062"/>
    <s v="GIP Arabia Saudita"/>
    <x v="17"/>
    <x v="8"/>
    <s v="Corso GIP"/>
    <n v="8"/>
    <n v="1"/>
  </r>
  <r>
    <x v="1"/>
    <s v="2010.062"/>
    <s v="GIP Arabia Saudita"/>
    <x v="18"/>
    <x v="8"/>
    <s v="Corso GIP"/>
    <n v="8"/>
    <n v="1"/>
  </r>
  <r>
    <x v="1"/>
    <s v="2010.062"/>
    <s v="GIP Arabia Saudita"/>
    <x v="19"/>
    <x v="8"/>
    <s v="Corso GIP"/>
    <n v="8"/>
    <n v="1"/>
  </r>
  <r>
    <x v="1"/>
    <s v="2010.062"/>
    <s v="GIP Arabia Saudita"/>
    <x v="61"/>
    <x v="8"/>
    <s v="Corso GIP"/>
    <n v="8"/>
    <n v="1"/>
  </r>
  <r>
    <x v="1"/>
    <s v="2011.013"/>
    <s v="CNP Assurances"/>
    <x v="21"/>
    <x v="1"/>
    <s v="Incontro per preparazione CTU"/>
    <n v="5"/>
    <n v="0.625"/>
  </r>
  <r>
    <x v="1"/>
    <s v=""/>
    <s v=""/>
    <x v="21"/>
    <x v="5"/>
    <s v="varie attivita'"/>
    <n v="3"/>
    <n v="0.375"/>
  </r>
  <r>
    <x v="1"/>
    <s v="2011.013"/>
    <s v="CNP Assurances"/>
    <x v="22"/>
    <x v="1"/>
    <s v="Preparazione CTU"/>
    <n v="4"/>
    <n v="0.5"/>
  </r>
  <r>
    <x v="1"/>
    <s v=""/>
    <s v=""/>
    <x v="22"/>
    <x v="5"/>
    <s v="varie attivita'"/>
    <n v="4"/>
    <n v="0.5"/>
  </r>
  <r>
    <x v="1"/>
    <s v="2011.013"/>
    <s v="CNP Assurances"/>
    <x v="23"/>
    <x v="1"/>
    <s v="Incontro con CTU"/>
    <n v="5"/>
    <n v="0.625"/>
  </r>
  <r>
    <x v="1"/>
    <s v="2010.094"/>
    <s v="Siledo Consulting Carrefour  "/>
    <x v="24"/>
    <x v="1"/>
    <s v="VA/PT di SC4"/>
    <n v="4"/>
    <n v="0.5"/>
  </r>
  <r>
    <x v="1"/>
    <s v=""/>
    <s v=""/>
    <x v="24"/>
    <x v="5"/>
    <s v="varie attivita'"/>
    <n v="4"/>
    <n v="0.5"/>
  </r>
  <r>
    <x v="1"/>
    <s v=""/>
    <s v=""/>
    <x v="26"/>
    <x v="4"/>
    <s v="varie attivita'"/>
    <n v="8"/>
    <n v="1"/>
  </r>
  <r>
    <x v="1"/>
    <s v="2010.094"/>
    <s v="Siledo Consulting Carrefour  "/>
    <x v="27"/>
    <x v="1"/>
    <s v="Revisione documento SC4"/>
    <n v="4"/>
    <n v="0.5"/>
  </r>
  <r>
    <x v="1"/>
    <s v=""/>
    <s v=""/>
    <x v="27"/>
    <x v="5"/>
    <s v="varie attivita'"/>
    <n v="4"/>
    <n v="0.5"/>
  </r>
  <r>
    <x v="1"/>
    <s v=""/>
    <s v=""/>
    <x v="28"/>
    <x v="5"/>
    <s v="varie attivita'"/>
    <n v="8"/>
    <n v="1"/>
  </r>
  <r>
    <x v="1"/>
    <s v=""/>
    <s v="LOMBARDIA INFORMATICA SPA"/>
    <x v="29"/>
    <x v="3"/>
    <s v="Incontro per possibili nuove attivita' di EH"/>
    <n v="4"/>
    <n v="0.5"/>
  </r>
  <r>
    <x v="1"/>
    <s v=""/>
    <s v="Royal &amp; Sunalliance"/>
    <x v="29"/>
    <x v="3"/>
    <s v="Ricerca tool per image forensics"/>
    <n v="4"/>
    <n v="0.5"/>
  </r>
  <r>
    <x v="1"/>
    <s v="2010.084"/>
    <s v="UZC Repubblica Ceca"/>
    <x v="30"/>
    <x v="8"/>
    <s v="Preparazione corso UZC"/>
    <n v="8"/>
    <n v="1"/>
  </r>
  <r>
    <x v="1"/>
    <s v="2011.013"/>
    <s v="CNP Assurances"/>
    <x v="31"/>
    <x v="1"/>
    <s v="Conf call per preparazione CTU"/>
    <n v="2"/>
    <n v="0.25"/>
  </r>
  <r>
    <x v="1"/>
    <s v=""/>
    <s v="DIGI"/>
    <x v="31"/>
    <x v="7"/>
    <s v="Preparazione offerta per cliente di DIGI"/>
    <n v="2"/>
    <n v="0.25"/>
  </r>
  <r>
    <x v="1"/>
    <s v="2010.084"/>
    <s v="UZC Repubblica Ceca"/>
    <x v="31"/>
    <x v="8"/>
    <s v="Preparazione corso UZC"/>
    <n v="6"/>
    <n v="0.75"/>
  </r>
  <r>
    <x v="1"/>
    <s v="2011.013"/>
    <s v="CNP Assurances"/>
    <x v="32"/>
    <x v="1"/>
    <s v="Incontro con CTU"/>
    <n v="5"/>
    <n v="0.625"/>
  </r>
  <r>
    <x v="1"/>
    <s v="2010.084"/>
    <s v="UZC Repubblica Ceca"/>
    <x v="32"/>
    <x v="8"/>
    <s v="Preparazione corso UZC"/>
    <n v="3"/>
    <n v="0.375"/>
  </r>
  <r>
    <x v="1"/>
    <s v="2010.084"/>
    <s v="UZC Repubblica Ceca"/>
    <x v="33"/>
    <x v="8"/>
    <s v="Corso  UZC"/>
    <n v="8"/>
    <n v="1"/>
  </r>
  <r>
    <x v="1"/>
    <s v="2010.084"/>
    <s v="UZC Repubblica Ceca"/>
    <x v="34"/>
    <x v="8"/>
    <s v="Corso  UZC"/>
    <n v="8"/>
    <n v="1"/>
  </r>
  <r>
    <x v="1"/>
    <s v="2010.086"/>
    <s v="AGOS"/>
    <x v="62"/>
    <x v="1"/>
    <s v="Test portale VMware View"/>
    <n v="8"/>
    <n v="1"/>
  </r>
  <r>
    <x v="1"/>
    <s v=""/>
    <s v=""/>
    <x v="35"/>
    <x v="5"/>
    <s v="Varie attivita' + riunione difensiva"/>
    <n v="8"/>
    <n v="1"/>
  </r>
  <r>
    <x v="1"/>
    <s v=""/>
    <s v=""/>
    <x v="36"/>
    <x v="4"/>
    <s v="aggiornamenti vari"/>
    <n v="8"/>
    <n v="1"/>
  </r>
  <r>
    <x v="1"/>
    <s v=""/>
    <s v=""/>
    <x v="37"/>
    <x v="5"/>
    <s v="varie attivita'"/>
    <n v="4"/>
    <n v="0.5"/>
  </r>
  <r>
    <x v="1"/>
    <s v="2010.110"/>
    <s v="LOMBARDIA INFORMATICA SPA"/>
    <x v="37"/>
    <x v="1"/>
    <s v="Preparazione bozza di analisi per servizio di consultazione referti"/>
    <n v="4"/>
    <n v="0.5"/>
  </r>
  <r>
    <x v="1"/>
    <s v="2010.110"/>
    <s v="LOMBARDIA INFORMATICA SPA"/>
    <x v="38"/>
    <x v="1"/>
    <s v="Preparazione bozza di analisi per servizio di consultazione referti"/>
    <n v="8"/>
    <n v="1"/>
  </r>
  <r>
    <x v="1"/>
    <s v="2010.110"/>
    <s v="LOMBARDIA INFORMATICA SPA"/>
    <x v="39"/>
    <x v="1"/>
    <s v="Preparazione bozza di analisi per servizio di consultazione referti"/>
    <n v="8"/>
    <n v="1"/>
  </r>
  <r>
    <x v="1"/>
    <s v="2010.094"/>
    <s v="Siledo Consulting Carrefour  "/>
    <x v="40"/>
    <x v="1"/>
    <s v="Redazione e revisione documento VA/PT SC4"/>
    <n v="8"/>
    <n v="1"/>
  </r>
  <r>
    <x v="1"/>
    <s v="2010.094"/>
    <s v="Siledo Consulting Carrefour  "/>
    <x v="41"/>
    <x v="1"/>
    <s v="Redazione e revisione documento VA/PT SC4 - It@ca"/>
    <n v="8"/>
    <n v="1"/>
  </r>
  <r>
    <x v="1"/>
    <s v="2010.094"/>
    <s v="Siledo Consulting Carrefour  "/>
    <x v="42"/>
    <x v="1"/>
    <s v="Redazione e revisione documento VA/PT It@ca"/>
    <n v="8"/>
    <n v="1"/>
  </r>
  <r>
    <x v="1"/>
    <s v=""/>
    <s v=""/>
    <x v="43"/>
    <x v="7"/>
    <s v="Stime per Agip Suisse, Ideacom e Lucchini"/>
    <n v="6"/>
    <n v="0.75"/>
  </r>
  <r>
    <x v="1"/>
    <s v=""/>
    <s v=""/>
    <x v="43"/>
    <x v="5"/>
    <s v="varie attivita'"/>
    <n v="2"/>
    <n v="0.25"/>
  </r>
  <r>
    <x v="1"/>
    <s v=""/>
    <s v=""/>
    <x v="44"/>
    <x v="4"/>
    <s v="Test nuove versioni di tool di PT"/>
    <n v="8"/>
    <n v="1"/>
  </r>
  <r>
    <x v="1"/>
    <s v=""/>
    <s v=""/>
    <x v="45"/>
    <x v="5"/>
    <s v="Varie attivita'"/>
    <n v="8"/>
    <n v="1"/>
  </r>
  <r>
    <x v="1"/>
    <s v="2010.086"/>
    <s v="AGOS"/>
    <x v="46"/>
    <x v="1"/>
    <s v="Revisione documenti VA/PT esterno e web"/>
    <n v="8"/>
    <n v="1"/>
  </r>
  <r>
    <x v="1"/>
    <s v=""/>
    <s v=""/>
    <x v="47"/>
    <x v="4"/>
    <s v="Test nuove versioni di tool di PT"/>
    <n v="2"/>
    <n v="0.25"/>
  </r>
  <r>
    <x v="1"/>
    <s v="2010.086"/>
    <s v="AGOS"/>
    <x v="48"/>
    <x v="1"/>
    <s v="Revisione documenti VA/PT esterno e web"/>
    <n v="8"/>
    <n v="1"/>
  </r>
  <r>
    <x v="1"/>
    <s v=""/>
    <s v=""/>
    <x v="49"/>
    <x v="4"/>
    <s v="Aggiornamento tecnologie e strumenti hacking"/>
    <n v="2"/>
    <n v="0.25"/>
  </r>
  <r>
    <x v="1"/>
    <s v="2010.086"/>
    <s v="AGOS"/>
    <x v="50"/>
    <x v="1"/>
    <s v="Preparazione slide per presentazione finale attivita' VA/PT da esterno"/>
    <n v="8"/>
    <n v="1"/>
  </r>
  <r>
    <x v="1"/>
    <s v="2010.086"/>
    <s v="AGOS"/>
    <x v="63"/>
    <x v="1"/>
    <s v="Presentazione attivita' VA/PT da esterno e simulazione utente/consulente"/>
    <n v="8"/>
    <n v="1"/>
  </r>
  <r>
    <x v="1"/>
    <s v="2010.079"/>
    <s v="UBI Banca"/>
    <x v="51"/>
    <x v="1"/>
    <s v="Preparazione incontro per discussione risultati SAP"/>
    <n v="4"/>
    <n v="0.5"/>
  </r>
  <r>
    <x v="1"/>
    <s v="2010.079"/>
    <s v="UBI Banca"/>
    <x v="51"/>
    <x v="1"/>
    <s v="Incontro per discussione risultati SAP"/>
    <n v="4"/>
    <n v="0.5"/>
  </r>
  <r>
    <x v="1"/>
    <s v="2010.094"/>
    <s v="Siledo Consulting Carrefour  "/>
    <x v="52"/>
    <x v="1"/>
    <s v="Preparazione slides per presentazione risultati VA/PT It@ca e SC4"/>
    <n v="4"/>
    <n v="0.5"/>
  </r>
  <r>
    <x v="1"/>
    <s v="2010.094"/>
    <s v="Siledo Consulting Carrefour  "/>
    <x v="52"/>
    <x v="1"/>
    <s v="Presentazione risultati VA/PT It@ca e SC4"/>
    <n v="4"/>
    <n v="0.5"/>
  </r>
  <r>
    <x v="2"/>
    <s v="2010.029"/>
    <s v=""/>
    <x v="0"/>
    <x v="0"/>
    <s v="Varie"/>
    <n v="8"/>
    <n v="1"/>
  </r>
  <r>
    <x v="2"/>
    <s v="2010.094"/>
    <s v="Siledo Consulting Carrefour  "/>
    <x v="1"/>
    <x v="1"/>
    <s v="linee guida sviluppo sw per carefour"/>
    <n v="8"/>
    <n v="1"/>
  </r>
  <r>
    <x v="2"/>
    <s v="2010.029"/>
    <s v=""/>
    <x v="57"/>
    <x v="0"/>
    <s v="Varie"/>
    <n v="8"/>
    <n v="1"/>
  </r>
  <r>
    <x v="2"/>
    <s v=""/>
    <s v=""/>
    <x v="58"/>
    <x v="6"/>
    <s v="Ferie"/>
    <n v="8"/>
    <n v="1"/>
  </r>
  <r>
    <x v="2"/>
    <s v="2011.010"/>
    <s v="Engineering"/>
    <x v="59"/>
    <x v="1"/>
    <s v="Varie"/>
    <n v="8"/>
    <n v="1"/>
  </r>
  <r>
    <x v="2"/>
    <s v="2011.010"/>
    <s v="Engineering"/>
    <x v="2"/>
    <x v="1"/>
    <s v="Varie"/>
    <n v="8"/>
    <n v="1"/>
  </r>
  <r>
    <x v="2"/>
    <s v="2010.029"/>
    <s v=""/>
    <x v="3"/>
    <x v="0"/>
    <s v="Varie"/>
    <n v="8"/>
    <n v="1"/>
  </r>
  <r>
    <x v="2"/>
    <s v="2010.029"/>
    <s v=""/>
    <x v="60"/>
    <x v="0"/>
    <s v="Varie"/>
    <n v="8"/>
    <n v="1"/>
  </r>
  <r>
    <x v="2"/>
    <s v=""/>
    <s v=""/>
    <x v="4"/>
    <x v="3"/>
    <s v="Prevendita ENEL"/>
    <n v="4"/>
    <n v="0.5"/>
  </r>
  <r>
    <x v="2"/>
    <s v="2010.029"/>
    <s v=""/>
    <x v="4"/>
    <x v="0"/>
    <s v="Varie"/>
    <n v="4"/>
    <n v="0.5"/>
  </r>
  <r>
    <x v="2"/>
    <s v="2010.047"/>
    <s v="BT"/>
    <x v="5"/>
    <x v="1"/>
    <s v="Varie"/>
    <n v="4"/>
    <n v="0.5"/>
  </r>
  <r>
    <x v="2"/>
    <s v="2010.029"/>
    <s v=""/>
    <x v="5"/>
    <x v="0"/>
    <s v="Varie"/>
    <n v="4"/>
    <n v="0.5"/>
  </r>
  <r>
    <x v="2"/>
    <s v="2011.010"/>
    <s v="Engineering"/>
    <x v="6"/>
    <x v="1"/>
    <s v="Varie"/>
    <n v="8"/>
    <n v="1"/>
  </r>
  <r>
    <x v="2"/>
    <s v="2011.010"/>
    <s v="Engineering"/>
    <x v="7"/>
    <x v="1"/>
    <s v="Varie"/>
    <n v="8"/>
    <n v="1"/>
  </r>
  <r>
    <x v="2"/>
    <s v="2010.029"/>
    <s v=""/>
    <x v="8"/>
    <x v="0"/>
    <s v="Varie"/>
    <n v="8"/>
    <n v="1"/>
  </r>
  <r>
    <x v="2"/>
    <s v="2010.029"/>
    <s v=""/>
    <x v="9"/>
    <x v="0"/>
    <s v="Varie"/>
    <n v="8"/>
    <n v="1"/>
  </r>
  <r>
    <x v="2"/>
    <s v="2011.010"/>
    <s v="Engineering"/>
    <x v="10"/>
    <x v="1"/>
    <s v="Varie"/>
    <n v="8"/>
    <n v="1"/>
  </r>
  <r>
    <x v="2"/>
    <s v="2011.010"/>
    <s v="Engineering"/>
    <x v="11"/>
    <x v="1"/>
    <s v="Varie"/>
    <n v="8"/>
    <n v="1"/>
  </r>
  <r>
    <x v="2"/>
    <s v="2010.029"/>
    <s v=""/>
    <x v="12"/>
    <x v="0"/>
    <s v="Varie"/>
    <n v="4"/>
    <n v="0.5"/>
  </r>
  <r>
    <x v="2"/>
    <s v=""/>
    <s v=""/>
    <x v="12"/>
    <x v="3"/>
    <s v="Prevendita ENEL"/>
    <n v="4"/>
    <n v="0.5"/>
  </r>
  <r>
    <x v="2"/>
    <s v=""/>
    <s v=""/>
    <x v="13"/>
    <x v="3"/>
    <s v="Prevendita Danone"/>
    <n v="4"/>
    <n v="0.5"/>
  </r>
  <r>
    <x v="2"/>
    <s v=""/>
    <s v=""/>
    <x v="13"/>
    <x v="4"/>
    <s v="Varie"/>
    <n v="4"/>
    <n v="0.5"/>
  </r>
  <r>
    <x v="2"/>
    <s v=""/>
    <s v=""/>
    <x v="14"/>
    <x v="4"/>
    <s v="Varie"/>
    <n v="8"/>
    <n v="1"/>
  </r>
  <r>
    <x v="2"/>
    <s v="2011.007"/>
    <s v="Mellin spa"/>
    <x v="15"/>
    <x v="1"/>
    <s v="Varie"/>
    <n v="8"/>
    <n v="1"/>
  </r>
  <r>
    <x v="2"/>
    <s v=""/>
    <s v=""/>
    <x v="16"/>
    <x v="2"/>
    <s v="Visita medica"/>
    <n v="4"/>
    <n v="0.5"/>
  </r>
  <r>
    <x v="2"/>
    <s v="2010.029"/>
    <s v=""/>
    <x v="16"/>
    <x v="0"/>
    <s v="Varie"/>
    <n v="4"/>
    <n v="0.5"/>
  </r>
  <r>
    <x v="2"/>
    <s v="2011.010"/>
    <s v="Engineering"/>
    <x v="17"/>
    <x v="1"/>
    <s v="Varie"/>
    <n v="8"/>
    <n v="1"/>
  </r>
  <r>
    <x v="2"/>
    <s v="2011.010"/>
    <s v="Engineering"/>
    <x v="18"/>
    <x v="1"/>
    <s v="Varie"/>
    <n v="8"/>
    <n v="1"/>
  </r>
  <r>
    <x v="2"/>
    <s v="2010.029"/>
    <s v=""/>
    <x v="19"/>
    <x v="0"/>
    <s v="Varie"/>
    <n v="8"/>
    <n v="1"/>
  </r>
  <r>
    <x v="2"/>
    <s v="2010.088"/>
    <s v="Royal &amp; Sunalliance"/>
    <x v="20"/>
    <x v="1"/>
    <s v="Varie"/>
    <n v="8"/>
    <n v="1"/>
  </r>
  <r>
    <x v="2"/>
    <s v="2011.010"/>
    <s v="Engineering"/>
    <x v="21"/>
    <x v="1"/>
    <s v="Varie"/>
    <n v="8"/>
    <n v="1"/>
  </r>
  <r>
    <x v="2"/>
    <s v="2011.010"/>
    <s v="Engineering"/>
    <x v="22"/>
    <x v="1"/>
    <s v="Varie"/>
    <n v="8"/>
    <n v="1"/>
  </r>
  <r>
    <x v="2"/>
    <s v="2010.029"/>
    <s v=""/>
    <x v="23"/>
    <x v="0"/>
    <s v="Varie"/>
    <n v="8"/>
    <n v="1"/>
  </r>
  <r>
    <x v="2"/>
    <s v="2010.029"/>
    <s v=""/>
    <x v="24"/>
    <x v="0"/>
    <s v="Varie"/>
    <n v="8"/>
    <n v="1"/>
  </r>
  <r>
    <x v="2"/>
    <s v="2011.010"/>
    <s v="Engineering"/>
    <x v="26"/>
    <x v="1"/>
    <s v="Varie"/>
    <n v="8"/>
    <n v="1"/>
  </r>
  <r>
    <x v="2"/>
    <s v="2011.010"/>
    <s v="Engineering"/>
    <x v="27"/>
    <x v="1"/>
    <s v="Varie"/>
    <n v="8"/>
    <n v="1"/>
  </r>
  <r>
    <x v="2"/>
    <s v="2010.047"/>
    <s v="BT"/>
    <x v="28"/>
    <x v="1"/>
    <s v="Corso comune di milano"/>
    <n v="8"/>
    <n v="1"/>
  </r>
  <r>
    <x v="2"/>
    <s v="2010.047"/>
    <s v="BT"/>
    <x v="29"/>
    <x v="1"/>
    <s v="Corso comune di milano"/>
    <n v="8"/>
    <n v="1"/>
  </r>
  <r>
    <x v="2"/>
    <s v=""/>
    <s v=""/>
    <x v="30"/>
    <x v="9"/>
    <s v="Influenza"/>
    <n v="8"/>
    <n v="1"/>
  </r>
  <r>
    <x v="2"/>
    <s v=""/>
    <s v=""/>
    <x v="31"/>
    <x v="9"/>
    <s v="Influenza"/>
    <n v="8"/>
    <n v="1"/>
  </r>
  <r>
    <x v="2"/>
    <s v=""/>
    <s v=""/>
    <x v="32"/>
    <x v="9"/>
    <s v="Influenza"/>
    <n v="8"/>
    <n v="1"/>
  </r>
  <r>
    <x v="2"/>
    <s v=""/>
    <s v=""/>
    <x v="33"/>
    <x v="9"/>
    <s v="Influenza"/>
    <n v="8"/>
    <n v="1"/>
  </r>
  <r>
    <x v="2"/>
    <s v="2010.094"/>
    <s v="Siledo Consulting Carrefour  "/>
    <x v="34"/>
    <x v="1"/>
    <s v="Varie"/>
    <n v="8"/>
    <n v="1"/>
  </r>
  <r>
    <x v="2"/>
    <s v="2010.094"/>
    <s v="Siledo Consulting Carrefour  "/>
    <x v="62"/>
    <x v="1"/>
    <s v="Varie"/>
    <n v="8"/>
    <n v="1"/>
  </r>
  <r>
    <x v="2"/>
    <s v=""/>
    <s v=""/>
    <x v="35"/>
    <x v="4"/>
    <s v="Varie"/>
    <n v="8"/>
    <n v="1"/>
  </r>
  <r>
    <x v="2"/>
    <s v="2011.010"/>
    <s v="Engineering"/>
    <x v="36"/>
    <x v="1"/>
    <s v="seat"/>
    <n v="8"/>
    <n v="1"/>
  </r>
  <r>
    <x v="2"/>
    <s v="2011.010"/>
    <s v="Engineering"/>
    <x v="37"/>
    <x v="1"/>
    <s v="seat"/>
    <n v="8"/>
    <n v="1"/>
  </r>
  <r>
    <x v="2"/>
    <s v="2011.010"/>
    <s v="Engineering"/>
    <x v="38"/>
    <x v="1"/>
    <s v="seat"/>
    <n v="8"/>
    <n v="1"/>
  </r>
  <r>
    <x v="2"/>
    <s v="2011.010"/>
    <s v="Engineering"/>
    <x v="39"/>
    <x v="1"/>
    <s v="seat"/>
    <n v="8"/>
    <n v="1"/>
  </r>
  <r>
    <x v="2"/>
    <s v="2010.029"/>
    <s v=""/>
    <x v="40"/>
    <x v="0"/>
    <s v="pgp + vmware"/>
    <n v="8"/>
    <n v="1"/>
  </r>
  <r>
    <x v="2"/>
    <s v="2011.010"/>
    <s v="Engineering"/>
    <x v="41"/>
    <x v="1"/>
    <s v="seat"/>
    <n v="8"/>
    <n v="1"/>
  </r>
  <r>
    <x v="2"/>
    <s v="2011.010"/>
    <s v="Engineering"/>
    <x v="42"/>
    <x v="1"/>
    <s v="seat"/>
    <n v="8"/>
    <n v="1"/>
  </r>
  <r>
    <x v="2"/>
    <s v="2010.029"/>
    <s v=""/>
    <x v="43"/>
    <x v="0"/>
    <s v="pgp + vmware"/>
    <n v="8"/>
    <n v="1"/>
  </r>
  <r>
    <x v="2"/>
    <s v="2010.027"/>
    <s v=""/>
    <x v="44"/>
    <x v="8"/>
    <s v="Supporto RCS"/>
    <n v="8"/>
    <n v="1"/>
  </r>
  <r>
    <x v="2"/>
    <s v="2010.029"/>
    <s v=""/>
    <x v="45"/>
    <x v="0"/>
    <s v="aggancio telefonini al bes aziendale"/>
    <n v="8"/>
    <n v="1"/>
  </r>
  <r>
    <x v="2"/>
    <s v="2010.029"/>
    <s v=""/>
    <x v="46"/>
    <x v="0"/>
    <s v="pgp + vmware"/>
    <n v="8"/>
    <n v="1"/>
  </r>
  <r>
    <x v="2"/>
    <s v="2010.026"/>
    <s v=""/>
    <x v="47"/>
    <x v="7"/>
    <s v="campagna pubblicitaria google"/>
    <n v="8"/>
    <n v="1"/>
  </r>
  <r>
    <x v="2"/>
    <s v=""/>
    <s v=""/>
    <x v="48"/>
    <x v="6"/>
    <s v="ferie"/>
    <n v="8"/>
    <n v="1"/>
  </r>
  <r>
    <x v="2"/>
    <s v="2010.027"/>
    <s v=""/>
    <x v="49"/>
    <x v="8"/>
    <s v="supporto RCS"/>
    <n v="8"/>
    <n v="1"/>
  </r>
  <r>
    <x v="2"/>
    <s v="2011.010"/>
    <s v="Engineering"/>
    <x v="50"/>
    <x v="1"/>
    <s v="seat"/>
    <n v="8"/>
    <n v="1"/>
  </r>
  <r>
    <x v="2"/>
    <s v="2011.010"/>
    <s v="Engineering"/>
    <x v="63"/>
    <x v="1"/>
    <s v="seat"/>
    <n v="8"/>
    <n v="1"/>
  </r>
  <r>
    <x v="2"/>
    <s v="2011.010"/>
    <s v="Engineering"/>
    <x v="51"/>
    <x v="1"/>
    <s v="seat"/>
    <n v="8"/>
    <n v="1"/>
  </r>
  <r>
    <x v="2"/>
    <s v="2010.027"/>
    <s v=""/>
    <x v="52"/>
    <x v="8"/>
    <s v="supporto RCS"/>
    <n v="8"/>
    <n v="1"/>
  </r>
  <r>
    <x v="2"/>
    <s v="2010.027"/>
    <s v=""/>
    <x v="53"/>
    <x v="8"/>
    <s v="supporto RCS"/>
    <n v="8"/>
    <n v="1"/>
  </r>
  <r>
    <x v="2"/>
    <s v="2011.010"/>
    <s v="Engineering"/>
    <x v="54"/>
    <x v="1"/>
    <s v="seat"/>
    <n v="8"/>
    <n v="1"/>
  </r>
  <r>
    <x v="2"/>
    <s v="2011.010"/>
    <s v="Engineering"/>
    <x v="55"/>
    <x v="1"/>
    <s v="seat"/>
    <n v="8"/>
    <n v="1"/>
  </r>
  <r>
    <x v="2"/>
    <s v="2011.010"/>
    <s v="Engineering"/>
    <x v="56"/>
    <x v="1"/>
    <s v="seat"/>
    <n v="8"/>
    <n v="1"/>
  </r>
  <r>
    <x v="3"/>
    <s v="2010.086"/>
    <s v="AGOS"/>
    <x v="0"/>
    <x v="1"/>
    <s v="Pentest"/>
    <n v="8"/>
    <n v="1"/>
  </r>
  <r>
    <x v="3"/>
    <s v="2010.086"/>
    <s v="AGOS"/>
    <x v="1"/>
    <x v="1"/>
    <s v="Pentest"/>
    <n v="8"/>
    <n v="1"/>
  </r>
  <r>
    <x v="3"/>
    <s v="2010.086"/>
    <s v="AGOS"/>
    <x v="57"/>
    <x v="1"/>
    <s v="Pentest"/>
    <n v="8"/>
    <n v="1"/>
  </r>
  <r>
    <x v="3"/>
    <s v=""/>
    <s v=""/>
    <x v="58"/>
    <x v="6"/>
    <s v="Ferie"/>
    <n v="8"/>
    <n v="1"/>
  </r>
  <r>
    <x v="3"/>
    <s v=""/>
    <s v=""/>
    <x v="59"/>
    <x v="5"/>
    <s v="Varie"/>
    <n v="8"/>
    <n v="1"/>
  </r>
  <r>
    <x v="3"/>
    <s v=""/>
    <s v=""/>
    <x v="2"/>
    <x v="5"/>
    <s v="Varie"/>
    <n v="8"/>
    <n v="1"/>
  </r>
  <r>
    <x v="3"/>
    <s v=""/>
    <s v=""/>
    <x v="3"/>
    <x v="5"/>
    <s v="Varie"/>
    <n v="8"/>
    <n v="1"/>
  </r>
  <r>
    <x v="3"/>
    <s v="2010.062"/>
    <s v=""/>
    <x v="60"/>
    <x v="8"/>
    <s v="Corso hacking"/>
    <n v="8"/>
    <n v="1"/>
  </r>
  <r>
    <x v="3"/>
    <s v="2010.062"/>
    <s v=""/>
    <x v="4"/>
    <x v="8"/>
    <s v="Corso hacking"/>
    <n v="8"/>
    <n v="1"/>
  </r>
  <r>
    <x v="3"/>
    <s v="2010.062"/>
    <s v=""/>
    <x v="5"/>
    <x v="8"/>
    <s v="Corso hacking"/>
    <n v="8"/>
    <n v="1"/>
  </r>
  <r>
    <x v="3"/>
    <s v="2010.086"/>
    <s v="AGOS"/>
    <x v="6"/>
    <x v="1"/>
    <s v="Pentest"/>
    <n v="8"/>
    <n v="1"/>
  </r>
  <r>
    <x v="3"/>
    <s v="2010.086"/>
    <s v="AGOS"/>
    <x v="7"/>
    <x v="1"/>
    <s v="Pentest"/>
    <n v="8"/>
    <n v="1"/>
  </r>
  <r>
    <x v="3"/>
    <s v="2010.086"/>
    <s v="AGOS"/>
    <x v="8"/>
    <x v="1"/>
    <s v="Pentest"/>
    <n v="8"/>
    <n v="1"/>
  </r>
  <r>
    <x v="3"/>
    <s v="2010.086"/>
    <s v="AGOS"/>
    <x v="9"/>
    <x v="1"/>
    <s v="Pentest"/>
    <n v="8"/>
    <n v="1"/>
  </r>
  <r>
    <x v="3"/>
    <s v="2010.062"/>
    <s v=""/>
    <x v="10"/>
    <x v="8"/>
    <s v="Corso hacking"/>
    <n v="4"/>
    <n v="0.5"/>
  </r>
  <r>
    <x v="3"/>
    <s v="2010.062"/>
    <s v=""/>
    <x v="11"/>
    <x v="8"/>
    <s v="Corso hacking"/>
    <n v="8"/>
    <n v="1"/>
  </r>
  <r>
    <x v="3"/>
    <s v="2010.062"/>
    <s v=""/>
    <x v="12"/>
    <x v="8"/>
    <s v="Corso hacking"/>
    <n v="8"/>
    <n v="1"/>
  </r>
  <r>
    <x v="3"/>
    <s v="2010.094"/>
    <s v=""/>
    <x v="13"/>
    <x v="1"/>
    <s v="Incontro preliminare"/>
    <n v="4"/>
    <n v="0.5"/>
  </r>
  <r>
    <x v="3"/>
    <s v="2010.062"/>
    <s v=""/>
    <x v="13"/>
    <x v="8"/>
    <s v="Corso hacking"/>
    <n v="4"/>
    <n v="0.5"/>
  </r>
  <r>
    <x v="3"/>
    <s v="2010.062"/>
    <s v=""/>
    <x v="14"/>
    <x v="8"/>
    <s v="Corso hacking"/>
    <n v="8"/>
    <n v="1"/>
  </r>
  <r>
    <x v="3"/>
    <s v="2010.062"/>
    <s v=""/>
    <x v="15"/>
    <x v="8"/>
    <s v="Corso hacking"/>
    <n v="8"/>
    <n v="1"/>
  </r>
  <r>
    <x v="3"/>
    <s v=""/>
    <s v=""/>
    <x v="16"/>
    <x v="5"/>
    <s v="Varie"/>
    <n v="8"/>
    <n v="1"/>
  </r>
  <r>
    <x v="3"/>
    <s v=""/>
    <s v=""/>
    <x v="17"/>
    <x v="5"/>
    <s v="Analisi log cnp"/>
    <n v="4"/>
    <n v="0.5"/>
  </r>
  <r>
    <x v="3"/>
    <s v=""/>
    <s v=""/>
    <x v="17"/>
    <x v="5"/>
    <s v="Varie"/>
    <n v="4"/>
    <n v="0.5"/>
  </r>
  <r>
    <x v="3"/>
    <s v="2010.094"/>
    <s v="Siledo Consulting Carrefour  "/>
    <x v="18"/>
    <x v="1"/>
    <s v="Pentest"/>
    <n v="8"/>
    <n v="1"/>
  </r>
  <r>
    <x v="3"/>
    <s v="2010.094"/>
    <s v="Siledo Consulting Carrefour  "/>
    <x v="19"/>
    <x v="1"/>
    <s v="Pentest"/>
    <n v="4"/>
    <n v="0.5"/>
  </r>
  <r>
    <x v="3"/>
    <s v=""/>
    <s v=""/>
    <x v="19"/>
    <x v="5"/>
    <s v="Analisi log cnp"/>
    <n v="4"/>
    <n v="0.5"/>
  </r>
  <r>
    <x v="3"/>
    <s v="2010.094"/>
    <s v="Siledo Consulting Carrefour  "/>
    <x v="20"/>
    <x v="1"/>
    <s v="Pentest"/>
    <n v="7"/>
    <n v="0.875"/>
  </r>
  <r>
    <x v="3"/>
    <s v="2010.094"/>
    <s v="Siledo Consulting Carrefour  "/>
    <x v="21"/>
    <x v="1"/>
    <s v="Pentest"/>
    <n v="8"/>
    <n v="1"/>
  </r>
  <r>
    <x v="3"/>
    <s v="2010.094"/>
    <s v="Siledo Consulting Carrefour  "/>
    <x v="22"/>
    <x v="1"/>
    <s v="Pentest"/>
    <n v="8"/>
    <n v="1"/>
  </r>
  <r>
    <x v="3"/>
    <s v="2010.086"/>
    <s v="AGOS"/>
    <x v="23"/>
    <x v="1"/>
    <s v="Pentest"/>
    <n v="8"/>
    <n v="1"/>
  </r>
  <r>
    <x v="3"/>
    <s v=""/>
    <s v=""/>
    <x v="24"/>
    <x v="5"/>
    <s v="Varie"/>
    <n v="8"/>
    <n v="1"/>
  </r>
  <r>
    <x v="3"/>
    <s v="2010.045"/>
    <s v="Fabbrica d'armi Pietro Beretta "/>
    <x v="26"/>
    <x v="1"/>
    <s v="IPS"/>
    <n v="2"/>
    <n v="0.25"/>
  </r>
  <r>
    <x v="3"/>
    <s v=""/>
    <s v=""/>
    <x v="26"/>
    <x v="5"/>
    <s v="Varie"/>
    <n v="6"/>
    <n v="0.75"/>
  </r>
  <r>
    <x v="3"/>
    <s v="2010.086"/>
    <s v="AGOS"/>
    <x v="27"/>
    <x v="1"/>
    <s v="Pentest"/>
    <n v="8"/>
    <n v="1"/>
  </r>
  <r>
    <x v="3"/>
    <s v="2010.094"/>
    <s v="Siledo Consulting Carrefour  "/>
    <x v="28"/>
    <x v="1"/>
    <s v="Pentest"/>
    <n v="4"/>
    <n v="0.5"/>
  </r>
  <r>
    <x v="3"/>
    <s v=""/>
    <s v=""/>
    <x v="28"/>
    <x v="5"/>
    <s v="Varie"/>
    <n v="4"/>
    <n v="0.5"/>
  </r>
  <r>
    <x v="3"/>
    <s v="2010.086"/>
    <s v="AGOS"/>
    <x v="29"/>
    <x v="1"/>
    <s v="Pentest"/>
    <n v="4"/>
    <n v="0.5"/>
  </r>
  <r>
    <x v="3"/>
    <s v=""/>
    <s v=""/>
    <x v="29"/>
    <x v="5"/>
    <s v="Varie"/>
    <n v="4"/>
    <n v="0.5"/>
  </r>
  <r>
    <x v="3"/>
    <s v="2010.086"/>
    <s v="AGOS"/>
    <x v="30"/>
    <x v="1"/>
    <s v="Pentest"/>
    <n v="4"/>
    <n v="0.5"/>
  </r>
  <r>
    <x v="3"/>
    <s v="2010.084"/>
    <s v=""/>
    <x v="30"/>
    <x v="8"/>
    <s v="Corso hacking"/>
    <n v="4"/>
    <n v="0.5"/>
  </r>
  <r>
    <x v="3"/>
    <s v="2010.094"/>
    <s v="Siledo Consulting Carrefour  "/>
    <x v="31"/>
    <x v="1"/>
    <s v="Pentest"/>
    <n v="2"/>
    <n v="0.25"/>
  </r>
  <r>
    <x v="3"/>
    <s v="2010.084"/>
    <s v=""/>
    <x v="31"/>
    <x v="8"/>
    <s v="Corso hacking"/>
    <n v="2"/>
    <n v="0.25"/>
  </r>
  <r>
    <x v="3"/>
    <s v=""/>
    <s v=""/>
    <x v="31"/>
    <x v="5"/>
    <s v="Varie"/>
    <n v="4"/>
    <n v="0.5"/>
  </r>
  <r>
    <x v="3"/>
    <s v="2010.094"/>
    <s v="Siledo Consulting Carrefour  "/>
    <x v="32"/>
    <x v="1"/>
    <s v="Pentest"/>
    <n v="3"/>
    <n v="0.375"/>
  </r>
  <r>
    <x v="3"/>
    <s v=""/>
    <s v=""/>
    <x v="32"/>
    <x v="5"/>
    <s v="Varie"/>
    <n v="5"/>
    <n v="0.625"/>
  </r>
  <r>
    <x v="3"/>
    <s v="2010.084"/>
    <s v=""/>
    <x v="33"/>
    <x v="8"/>
    <s v="Corso hacking"/>
    <n v="2"/>
    <n v="0.25"/>
  </r>
  <r>
    <x v="3"/>
    <s v=""/>
    <s v="CNP Capitalia"/>
    <x v="33"/>
    <x v="1"/>
    <s v="Stress test"/>
    <n v="6"/>
    <n v="0.75"/>
  </r>
  <r>
    <x v="3"/>
    <s v="2010.094"/>
    <s v="Siledo Consulting Carrefour  "/>
    <x v="34"/>
    <x v="1"/>
    <s v="Pentest"/>
    <n v="8"/>
    <n v="1"/>
  </r>
  <r>
    <x v="3"/>
    <s v="2010.045"/>
    <s v="Fabbrica d'armi Pietro Beretta "/>
    <x v="62"/>
    <x v="1"/>
    <s v="IPS"/>
    <n v="8"/>
    <n v="1"/>
  </r>
  <r>
    <x v="3"/>
    <s v="2010.094"/>
    <s v="Siledo Consulting Carrefour  "/>
    <x v="35"/>
    <x v="1"/>
    <s v="Pentest"/>
    <n v="2"/>
    <n v="0.25"/>
  </r>
  <r>
    <x v="3"/>
    <s v=""/>
    <s v="Fabbrica d'armi Pietro Beretta "/>
    <x v="35"/>
    <x v="3"/>
    <s v="IPS"/>
    <n v="2"/>
    <n v="0.25"/>
  </r>
  <r>
    <x v="3"/>
    <s v=""/>
    <s v=""/>
    <x v="35"/>
    <x v="5"/>
    <s v="Riunione difensiva"/>
    <n v="4"/>
    <n v="0.5"/>
  </r>
  <r>
    <x v="3"/>
    <s v="2010.094"/>
    <s v="Siledo Consulting Carrefour  "/>
    <x v="36"/>
    <x v="1"/>
    <s v="Pentest"/>
    <n v="4"/>
    <n v="0.5"/>
  </r>
  <r>
    <x v="3"/>
    <s v="2010.086"/>
    <s v="AGOS"/>
    <x v="36"/>
    <x v="1"/>
    <s v="Pentest"/>
    <n v="4"/>
    <n v="0.5"/>
  </r>
  <r>
    <x v="3"/>
    <s v="2010.094"/>
    <s v="Siledo Consulting Carrefour  "/>
    <x v="37"/>
    <x v="1"/>
    <s v="Pentest"/>
    <n v="4"/>
    <n v="0.5"/>
  </r>
  <r>
    <x v="3"/>
    <s v=""/>
    <s v="CNP Capitalia"/>
    <x v="37"/>
    <x v="1"/>
    <s v="Stress test"/>
    <n v="4"/>
    <n v="0.5"/>
  </r>
  <r>
    <x v="3"/>
    <s v="2010.094"/>
    <s v="Siledo Consulting Carrefour  "/>
    <x v="38"/>
    <x v="1"/>
    <s v="Pentest"/>
    <n v="4"/>
    <n v="0.5"/>
  </r>
  <r>
    <x v="3"/>
    <s v="2010.086"/>
    <s v="AGOS"/>
    <x v="38"/>
    <x v="1"/>
    <s v="Pentest"/>
    <n v="4"/>
    <n v="0.5"/>
  </r>
  <r>
    <x v="3"/>
    <s v=""/>
    <s v=""/>
    <x v="39"/>
    <x v="4"/>
    <s v="Evento Sourcefire"/>
    <n v="8"/>
    <n v="1"/>
  </r>
  <r>
    <x v="3"/>
    <s v=""/>
    <s v=""/>
    <x v="40"/>
    <x v="5"/>
    <s v="Varie"/>
    <n v="8"/>
    <n v="1"/>
  </r>
  <r>
    <x v="3"/>
    <s v=""/>
    <s v=""/>
    <x v="41"/>
    <x v="5"/>
    <s v="Varie"/>
    <n v="8"/>
    <n v="1"/>
  </r>
  <r>
    <x v="3"/>
    <s v=""/>
    <s v=""/>
    <x v="42"/>
    <x v="5"/>
    <s v="Varie"/>
    <n v="8"/>
    <n v="1"/>
  </r>
  <r>
    <x v="3"/>
    <s v=""/>
    <s v="Fabbrica d'armi Pietro Beretta "/>
    <x v="43"/>
    <x v="3"/>
    <s v="IPS"/>
    <n v="2"/>
    <n v="0.25"/>
  </r>
  <r>
    <x v="3"/>
    <s v=""/>
    <s v="CNP Capitalia"/>
    <x v="43"/>
    <x v="1"/>
    <s v="Stress test"/>
    <n v="7"/>
    <n v="0.875"/>
  </r>
  <r>
    <x v="3"/>
    <s v=""/>
    <s v=""/>
    <x v="43"/>
    <x v="4"/>
    <s v="Test metasploit pro"/>
    <n v="3"/>
    <n v="0.375"/>
  </r>
  <r>
    <x v="3"/>
    <s v=""/>
    <s v="CNP Capitalia"/>
    <x v="44"/>
    <x v="1"/>
    <s v="Stress test"/>
    <n v="3"/>
    <n v="0.375"/>
  </r>
  <r>
    <x v="3"/>
    <s v=""/>
    <s v=""/>
    <x v="45"/>
    <x v="5"/>
    <s v="Varie"/>
    <n v="8"/>
    <n v="1"/>
  </r>
  <r>
    <x v="3"/>
    <s v=""/>
    <s v=""/>
    <x v="46"/>
    <x v="5"/>
    <s v="Varie"/>
    <n v="8"/>
    <n v="1"/>
  </r>
  <r>
    <x v="3"/>
    <s v=""/>
    <s v=""/>
    <x v="47"/>
    <x v="6"/>
    <s v="Ferie"/>
    <n v="8"/>
    <n v="1"/>
  </r>
  <r>
    <x v="3"/>
    <s v=""/>
    <s v=""/>
    <x v="48"/>
    <x v="6"/>
    <s v="Ferie"/>
    <n v="8"/>
    <n v="1"/>
  </r>
  <r>
    <x v="3"/>
    <s v="2010.086"/>
    <s v="AGOS"/>
    <x v="49"/>
    <x v="1"/>
    <s v="Pentest"/>
    <n v="8"/>
    <n v="1"/>
  </r>
  <r>
    <x v="3"/>
    <s v=""/>
    <s v=""/>
    <x v="50"/>
    <x v="5"/>
    <s v="Varie"/>
    <n v="8"/>
    <n v="1"/>
  </r>
  <r>
    <x v="3"/>
    <s v="2010.086"/>
    <s v="AGOS"/>
    <x v="63"/>
    <x v="1"/>
    <s v="Pentest"/>
    <n v="8"/>
    <n v="1"/>
  </r>
  <r>
    <x v="3"/>
    <s v="2010.086"/>
    <s v="AGOS"/>
    <x v="51"/>
    <x v="1"/>
    <s v="Pentest"/>
    <n v="8"/>
    <n v="1"/>
  </r>
  <r>
    <x v="3"/>
    <s v=""/>
    <s v=""/>
    <x v="52"/>
    <x v="5"/>
    <s v="Documenti"/>
    <n v="8"/>
    <n v="1"/>
  </r>
  <r>
    <x v="4"/>
    <s v="2010.094"/>
    <s v="Siledo Consulting Carrefour  "/>
    <x v="13"/>
    <x v="1"/>
    <s v="Incontro per inizio attività"/>
    <n v="4"/>
    <n v="0.5"/>
  </r>
  <r>
    <x v="4"/>
    <s v="2010.062"/>
    <s v="GIP Arabia Saudita"/>
    <x v="13"/>
    <x v="8"/>
    <s v="slide corso hacking"/>
    <n v="8"/>
    <n v="1"/>
  </r>
  <r>
    <x v="4"/>
    <s v="2010.062"/>
    <s v="GIP Arabia Saudita"/>
    <x v="14"/>
    <x v="8"/>
    <s v="slide corso hacking"/>
    <n v="8"/>
    <n v="1"/>
  </r>
  <r>
    <x v="4"/>
    <s v="2010.062"/>
    <s v="GIP Arabia Saudita"/>
    <x v="15"/>
    <x v="8"/>
    <s v="slide corso hacking"/>
    <n v="8"/>
    <n v="1"/>
  </r>
  <r>
    <x v="4"/>
    <s v="2010.062"/>
    <s v="GIP Arabia Saudita"/>
    <x v="16"/>
    <x v="8"/>
    <s v="slide corso hacking"/>
    <n v="8"/>
    <n v="1"/>
  </r>
  <r>
    <x v="4"/>
    <s v="2011.013"/>
    <s v="CNP Assurances"/>
    <x v="18"/>
    <x v="1"/>
    <s v="Analisi event viewer e software per import db"/>
    <n v="8"/>
    <n v="1"/>
  </r>
  <r>
    <x v="4"/>
    <s v="2010.062"/>
    <s v="GIP Arabia Saudita"/>
    <x v="61"/>
    <x v="8"/>
    <s v="Corso Exploit"/>
    <n v="4"/>
    <n v="0.5"/>
  </r>
  <r>
    <x v="4"/>
    <s v=""/>
    <s v=""/>
    <x v="64"/>
    <x v="5"/>
    <s v="analisi malware"/>
    <n v="8"/>
    <n v="1"/>
  </r>
  <r>
    <x v="4"/>
    <s v="0"/>
    <s v="0"/>
    <x v="35"/>
    <x v="5"/>
    <s v="RIUNIONE"/>
    <n v="4"/>
    <n v="0.5"/>
  </r>
  <r>
    <x v="4"/>
    <s v="2010.094"/>
    <s v="Siledo Consulting Carrefour  "/>
    <x v="35"/>
    <x v="1"/>
    <s v="Code Review"/>
    <n v="4"/>
    <n v="0.5"/>
  </r>
  <r>
    <x v="4"/>
    <s v="2010.110"/>
    <s v="LOMBARDIA INFORMATICA SPA"/>
    <x v="37"/>
    <x v="1"/>
    <s v="documento per loro proposta"/>
    <n v="8"/>
    <n v="1"/>
  </r>
  <r>
    <x v="4"/>
    <s v="2010.028"/>
    <s v=""/>
    <x v="40"/>
    <x v="8"/>
    <s v="bug hunting (flash)"/>
    <n v="8"/>
    <n v="1"/>
  </r>
  <r>
    <x v="4"/>
    <s v="2010.028"/>
    <s v=""/>
    <x v="41"/>
    <x v="8"/>
    <s v="bug hunting (flash)"/>
    <n v="8"/>
    <n v="1"/>
  </r>
  <r>
    <x v="4"/>
    <s v="2010.028"/>
    <s v=""/>
    <x v="42"/>
    <x v="8"/>
    <s v="bug hunting (flash)"/>
    <n v="8"/>
    <n v="1"/>
  </r>
  <r>
    <x v="4"/>
    <s v=""/>
    <s v=""/>
    <x v="43"/>
    <x v="9"/>
    <s v="*malattia*"/>
    <n v="8"/>
    <n v="1"/>
  </r>
  <r>
    <x v="4"/>
    <s v="2010.028"/>
    <s v=""/>
    <x v="44"/>
    <x v="8"/>
    <s v="bug hunting (flash)"/>
    <n v="8"/>
    <n v="1"/>
  </r>
  <r>
    <x v="4"/>
    <s v="2010.028"/>
    <s v=""/>
    <x v="45"/>
    <x v="8"/>
    <s v="bug hunting (flash)"/>
    <n v="8"/>
    <n v="1"/>
  </r>
  <r>
    <x v="4"/>
    <s v="2010.028"/>
    <s v=""/>
    <x v="46"/>
    <x v="8"/>
    <s v="Exploiting BB [ZENO]"/>
    <n v="8"/>
    <n v="1"/>
  </r>
  <r>
    <x v="4"/>
    <s v="2010.028"/>
    <s v=""/>
    <x v="47"/>
    <x v="8"/>
    <s v="Exploiting BB [ZENO]"/>
    <n v="8"/>
    <n v="1"/>
  </r>
  <r>
    <x v="4"/>
    <s v="2011.013"/>
    <s v="CNP Assurances"/>
    <x v="53"/>
    <x v="1"/>
    <s v="preparazione vm x estrazione log"/>
    <n v="2"/>
    <n v="0.25"/>
  </r>
  <r>
    <x v="4"/>
    <s v="2011.013"/>
    <s v="CNP Assurances"/>
    <x v="54"/>
    <x v="1"/>
    <s v="riunione presso ctu"/>
    <n v="8"/>
    <n v="1"/>
  </r>
  <r>
    <x v="4"/>
    <s v="2011.013"/>
    <s v="CNP Assurances"/>
    <x v="55"/>
    <x v="1"/>
    <s v="analisi estrazione log eventi windows"/>
    <n v="8"/>
    <n v="1"/>
  </r>
  <r>
    <x v="4"/>
    <s v="2011.013"/>
    <s v="CNP Assurances"/>
    <x v="56"/>
    <x v="1"/>
    <s v="analisi estrazione log eventi windows"/>
    <n v="4"/>
    <n v="0.5"/>
  </r>
  <r>
    <x v="4"/>
    <s v="2010.029"/>
    <s v=""/>
    <x v="56"/>
    <x v="5"/>
    <s v="bes"/>
    <n v="4"/>
    <n v="0.5"/>
  </r>
  <r>
    <x v="5"/>
    <s v="2011.002"/>
    <s v="Royal &amp; Sunalliance"/>
    <x v="65"/>
    <x v="1"/>
    <s v="Viaggio"/>
    <n v="2"/>
    <n v="0.25"/>
  </r>
  <r>
    <x v="5"/>
    <s v="2011.001"/>
    <s v="Royal &amp; Sunalliance"/>
    <x v="0"/>
    <x v="1"/>
    <s v="Presidio"/>
    <n v="8"/>
    <n v="1"/>
  </r>
  <r>
    <x v="5"/>
    <s v="2011.001"/>
    <s v="Royal &amp; Sunalliance"/>
    <x v="1"/>
    <x v="1"/>
    <s v="Presidio"/>
    <n v="8"/>
    <n v="1"/>
  </r>
  <r>
    <x v="5"/>
    <s v="2011.002"/>
    <s v="Royal &amp; Sunalliance"/>
    <x v="1"/>
    <x v="1"/>
    <s v="Viaggio"/>
    <n v="2"/>
    <n v="0.25"/>
  </r>
  <r>
    <x v="5"/>
    <s v="2010.029"/>
    <s v="0"/>
    <x v="57"/>
    <x v="0"/>
    <s v="SAN"/>
    <n v="8"/>
    <n v="1"/>
  </r>
  <r>
    <x v="5"/>
    <s v="2011.002"/>
    <s v="Royal &amp; Sunalliance"/>
    <x v="58"/>
    <x v="1"/>
    <s v="Controlli Checkpoint e Bluecoat"/>
    <n v="2"/>
    <n v="0.25"/>
  </r>
  <r>
    <x v="5"/>
    <s v="2011.001"/>
    <s v="Royal &amp; Sunalliance"/>
    <x v="59"/>
    <x v="1"/>
    <s v="Presidio"/>
    <n v="8"/>
    <n v="1"/>
  </r>
  <r>
    <x v="5"/>
    <s v="2011.002"/>
    <s v="Royal &amp; Sunalliance"/>
    <x v="59"/>
    <x v="1"/>
    <s v="Viaggio"/>
    <n v="2"/>
    <n v="0.25"/>
  </r>
  <r>
    <x v="5"/>
    <s v="2011.001"/>
    <s v="Royal &amp; Sunalliance"/>
    <x v="2"/>
    <x v="1"/>
    <s v="Presidio"/>
    <n v="8"/>
    <n v="1"/>
  </r>
  <r>
    <x v="5"/>
    <s v="2010.088"/>
    <s v="Royal &amp; Sunalliance"/>
    <x v="3"/>
    <x v="1"/>
    <s v="Presidio"/>
    <n v="8"/>
    <n v="1"/>
  </r>
  <r>
    <x v="5"/>
    <s v="2011.002"/>
    <s v="Royal &amp; Sunalliance"/>
    <x v="3"/>
    <x v="1"/>
    <s v="Viaggio"/>
    <n v="2"/>
    <n v="0.25"/>
  </r>
  <r>
    <x v="5"/>
    <s v="2011.010"/>
    <s v="Engineering"/>
    <x v="4"/>
    <x v="1"/>
    <s v="Configurazione Checkpoint SSLVPN"/>
    <n v="12"/>
    <n v="1.5"/>
  </r>
  <r>
    <x v="5"/>
    <s v="2011.001"/>
    <s v="Royal &amp; Sunalliance"/>
    <x v="6"/>
    <x v="1"/>
    <s v="Presidio"/>
    <n v="8"/>
    <n v="1"/>
  </r>
  <r>
    <x v="5"/>
    <s v="2011.002"/>
    <s v="Royal &amp; Sunalliance"/>
    <x v="6"/>
    <x v="1"/>
    <s v="Viaggio"/>
    <n v="2"/>
    <n v="0.25"/>
  </r>
  <r>
    <x v="5"/>
    <s v="2010.088"/>
    <s v="Royal &amp; Sunalliance"/>
    <x v="7"/>
    <x v="1"/>
    <s v="Presidio"/>
    <n v="12"/>
    <n v="1.5"/>
  </r>
  <r>
    <x v="5"/>
    <s v="2011.001"/>
    <s v="Royal &amp; Sunalliance"/>
    <x v="8"/>
    <x v="1"/>
    <s v="Presidio"/>
    <n v="8"/>
    <n v="1"/>
  </r>
  <r>
    <x v="5"/>
    <s v="2011.002"/>
    <s v="Royal &amp; Sunalliance"/>
    <x v="8"/>
    <x v="1"/>
    <s v="Viaggio"/>
    <n v="2"/>
    <n v="0.25"/>
  </r>
  <r>
    <x v="5"/>
    <s v="2010.029"/>
    <s v="0"/>
    <x v="9"/>
    <x v="0"/>
    <s v="Configurazione SAN"/>
    <n v="8"/>
    <n v="1"/>
  </r>
  <r>
    <x v="5"/>
    <s v="2011.001"/>
    <s v="Royal &amp; Sunalliance"/>
    <x v="10"/>
    <x v="1"/>
    <s v="Presidio"/>
    <n v="8"/>
    <n v="1"/>
  </r>
  <r>
    <x v="5"/>
    <s v="2011.002"/>
    <s v="Royal &amp; Sunalliance"/>
    <x v="10"/>
    <x v="1"/>
    <s v="Viaggio"/>
    <n v="2"/>
    <n v="0.25"/>
  </r>
  <r>
    <x v="5"/>
    <s v="2011.001"/>
    <s v="Royal &amp; Sunalliance"/>
    <x v="11"/>
    <x v="1"/>
    <s v="Presidio"/>
    <n v="8"/>
    <n v="1"/>
  </r>
  <r>
    <x v="5"/>
    <s v="2010.088"/>
    <s v="Royal &amp; Sunalliance"/>
    <x v="12"/>
    <x v="1"/>
    <s v="Presidio"/>
    <n v="8"/>
    <n v="1"/>
  </r>
  <r>
    <x v="5"/>
    <s v="2011.002"/>
    <s v="Royal &amp; Sunalliance"/>
    <x v="12"/>
    <x v="1"/>
    <s v="Viaggio"/>
    <n v="2"/>
    <n v="0.25"/>
  </r>
  <r>
    <x v="5"/>
    <s v="2010.029"/>
    <s v="0"/>
    <x v="13"/>
    <x v="0"/>
    <s v="Centralino"/>
    <n v="8"/>
    <n v="1"/>
  </r>
  <r>
    <x v="5"/>
    <s v="2011.002"/>
    <s v="Royal &amp; Sunalliance"/>
    <x v="14"/>
    <x v="1"/>
    <s v="Controlli Checkpoint e Bluecoat"/>
    <n v="2"/>
    <n v="0.25"/>
  </r>
  <r>
    <x v="5"/>
    <s v="2010.029"/>
    <s v="0"/>
    <x v="14"/>
    <x v="0"/>
    <s v="SAN"/>
    <n v="2"/>
    <n v="0.25"/>
  </r>
  <r>
    <x v="5"/>
    <s v="2011.001"/>
    <s v="Royal &amp; Sunalliance"/>
    <x v="15"/>
    <x v="1"/>
    <s v="Presidio"/>
    <n v="8"/>
    <n v="1"/>
  </r>
  <r>
    <x v="5"/>
    <s v="2011.002"/>
    <s v="Royal &amp; Sunalliance"/>
    <x v="15"/>
    <x v="1"/>
    <s v="Viaggio"/>
    <n v="2"/>
    <n v="0.25"/>
  </r>
  <r>
    <x v="5"/>
    <s v="2011.001"/>
    <s v="Royal &amp; Sunalliance"/>
    <x v="16"/>
    <x v="1"/>
    <s v="Presidio"/>
    <n v="8"/>
    <n v="1"/>
  </r>
  <r>
    <x v="5"/>
    <s v="2010.088"/>
    <s v="Royal &amp; Sunalliance"/>
    <x v="17"/>
    <x v="1"/>
    <s v="Presidio"/>
    <n v="8"/>
    <n v="1"/>
  </r>
  <r>
    <x v="5"/>
    <s v="2010.088"/>
    <s v="Royal &amp; Sunalliance"/>
    <x v="18"/>
    <x v="1"/>
    <s v="Presidio"/>
    <n v="8"/>
    <n v="1"/>
  </r>
  <r>
    <x v="5"/>
    <s v="2010.088"/>
    <s v="Royal &amp; Sunalliance"/>
    <x v="19"/>
    <x v="1"/>
    <s v="Presidio"/>
    <n v="8"/>
    <n v="1"/>
  </r>
  <r>
    <x v="5"/>
    <s v="2011.002"/>
    <s v="Royal &amp; Sunalliance"/>
    <x v="19"/>
    <x v="1"/>
    <s v="Viaggio"/>
    <n v="2"/>
    <n v="0.25"/>
  </r>
  <r>
    <x v="5"/>
    <s v="2011.001"/>
    <s v="Royal &amp; Sunalliance"/>
    <x v="20"/>
    <x v="1"/>
    <s v="Presidio"/>
    <n v="8"/>
    <n v="1"/>
  </r>
  <r>
    <x v="5"/>
    <s v="2011.002"/>
    <s v="Royal &amp; Sunalliance"/>
    <x v="20"/>
    <x v="1"/>
    <s v="Viaggio"/>
    <n v="2"/>
    <n v="0.25"/>
  </r>
  <r>
    <x v="5"/>
    <s v="2011.001"/>
    <s v="Royal &amp; Sunalliance"/>
    <x v="21"/>
    <x v="1"/>
    <s v="Presidio"/>
    <n v="8"/>
    <n v="1"/>
  </r>
  <r>
    <x v="5"/>
    <s v="2010.088"/>
    <s v="Royal &amp; Sunalliance"/>
    <x v="22"/>
    <x v="1"/>
    <s v="Presidio"/>
    <n v="8"/>
    <n v="1"/>
  </r>
  <r>
    <x v="5"/>
    <s v="2011.002"/>
    <s v="Royal &amp; Sunalliance"/>
    <x v="22"/>
    <x v="1"/>
    <s v="Viaggio"/>
    <n v="2"/>
    <n v="0.25"/>
  </r>
  <r>
    <x v="5"/>
    <s v="0"/>
    <s v="Sparkasse"/>
    <x v="23"/>
    <x v="4"/>
    <s v="Preparazione Juniper"/>
    <n v="8"/>
    <n v="1"/>
  </r>
  <r>
    <x v="5"/>
    <s v="2010.104"/>
    <s v="Sparkasse"/>
    <x v="24"/>
    <x v="1"/>
    <s v="Preparazione Firewall"/>
    <n v="8"/>
    <n v="1"/>
  </r>
  <r>
    <x v="5"/>
    <s v="2010.045"/>
    <s v="Fabbrica d'armi Pietro Beretta "/>
    <x v="26"/>
    <x v="1"/>
    <s v="Ottimizzazione IPS"/>
    <n v="2"/>
    <n v="0.25"/>
  </r>
  <r>
    <x v="5"/>
    <s v="2010.104"/>
    <s v="Sparkasse"/>
    <x v="26"/>
    <x v="1"/>
    <s v="Preparazione Firewall"/>
    <n v="2"/>
    <n v="0.25"/>
  </r>
  <r>
    <x v="5"/>
    <s v="2010.029"/>
    <s v="0"/>
    <x v="27"/>
    <x v="0"/>
    <s v="Centralino"/>
    <n v="8"/>
    <n v="1"/>
  </r>
  <r>
    <x v="5"/>
    <s v="2011.001"/>
    <s v="Royal &amp; Sunalliance"/>
    <x v="28"/>
    <x v="1"/>
    <s v="Presidio"/>
    <n v="8"/>
    <n v="1"/>
  </r>
  <r>
    <x v="5"/>
    <s v="2011.002"/>
    <s v="Royal &amp; Sunalliance"/>
    <x v="28"/>
    <x v="1"/>
    <s v="Viaggio"/>
    <n v="2"/>
    <n v="0.25"/>
  </r>
  <r>
    <x v="5"/>
    <s v="2011.001"/>
    <s v="Royal &amp; Sunalliance"/>
    <x v="29"/>
    <x v="1"/>
    <s v="Presidio"/>
    <n v="8"/>
    <n v="1"/>
  </r>
  <r>
    <x v="5"/>
    <s v="2010.088"/>
    <s v="Royal &amp; Sunalliance"/>
    <x v="30"/>
    <x v="1"/>
    <s v="Presidio"/>
    <n v="4"/>
    <n v="0.5"/>
  </r>
  <r>
    <x v="5"/>
    <s v="2011.002"/>
    <s v="Royal &amp; Sunalliance"/>
    <x v="30"/>
    <x v="1"/>
    <s v="Viaggio"/>
    <n v="2"/>
    <n v="0.25"/>
  </r>
  <r>
    <x v="5"/>
    <s v="2011.001"/>
    <s v="Royal &amp; Sunalliance"/>
    <x v="31"/>
    <x v="1"/>
    <s v="Presidio"/>
    <n v="8"/>
    <n v="1"/>
  </r>
  <r>
    <x v="5"/>
    <s v="2011.002"/>
    <s v="Royal &amp; Sunalliance"/>
    <x v="31"/>
    <x v="1"/>
    <s v="Viaggio"/>
    <n v="2"/>
    <n v="0.25"/>
  </r>
  <r>
    <x v="5"/>
    <s v="2011.001"/>
    <s v="Royal &amp; Sunalliance"/>
    <x v="32"/>
    <x v="1"/>
    <s v="Presidio"/>
    <n v="8"/>
    <n v="1"/>
  </r>
  <r>
    <x v="5"/>
    <s v="2010.088"/>
    <s v="Royal &amp; Sunalliance"/>
    <x v="33"/>
    <x v="1"/>
    <s v="Presidio"/>
    <n v="8"/>
    <n v="1"/>
  </r>
  <r>
    <x v="5"/>
    <s v="2011.002"/>
    <s v="Royal &amp; Sunalliance"/>
    <x v="33"/>
    <x v="1"/>
    <s v="Viaggio"/>
    <n v="2"/>
    <n v="0.25"/>
  </r>
  <r>
    <x v="5"/>
    <s v="2010.029"/>
    <s v="0"/>
    <x v="34"/>
    <x v="0"/>
    <s v="Migrazione ESXi di domenica 27"/>
    <n v="8"/>
    <n v="1"/>
  </r>
  <r>
    <x v="5"/>
    <s v="2010.045"/>
    <s v="Fabbrica d'armi Pietro Beretta "/>
    <x v="62"/>
    <x v="1"/>
    <s v="Ottimizzazione IPS"/>
    <n v="12"/>
    <n v="1.5"/>
  </r>
  <r>
    <x v="5"/>
    <s v="0"/>
    <s v="0"/>
    <x v="35"/>
    <x v="5"/>
    <s v="Riunione Difensiva"/>
    <n v="4"/>
    <n v="0.5"/>
  </r>
  <r>
    <x v="5"/>
    <s v="2011.001"/>
    <s v="Royal &amp; Sunalliance"/>
    <x v="36"/>
    <x v="1"/>
    <s v="Presidio"/>
    <n v="8"/>
    <n v="1"/>
  </r>
  <r>
    <x v="5"/>
    <s v="2011.002"/>
    <s v="Royal &amp; Sunalliance"/>
    <x v="36"/>
    <x v="1"/>
    <s v="Viaggio"/>
    <n v="2"/>
    <n v="0.25"/>
  </r>
  <r>
    <x v="5"/>
    <s v="2011.001"/>
    <s v="Royal &amp; Sunalliance"/>
    <x v="37"/>
    <x v="1"/>
    <s v="Presidio"/>
    <n v="8"/>
    <n v="1"/>
  </r>
  <r>
    <x v="5"/>
    <s v="2011.002"/>
    <s v="Royal &amp; Sunalliance"/>
    <x v="38"/>
    <x v="1"/>
    <s v="Viaggio"/>
    <n v="2"/>
    <n v="0.25"/>
  </r>
  <r>
    <x v="5"/>
    <s v="2010.088"/>
    <s v="Royal &amp; Sunalliance"/>
    <x v="38"/>
    <x v="1"/>
    <s v="Presidio"/>
    <n v="8"/>
    <n v="1"/>
  </r>
  <r>
    <x v="5"/>
    <s v="2011.002"/>
    <s v="Royal &amp; Sunalliance"/>
    <x v="39"/>
    <x v="1"/>
    <s v="Controlli checkpoin e Bluecoat"/>
    <n v="2"/>
    <n v="0.25"/>
  </r>
  <r>
    <x v="5"/>
    <s v="2011.002"/>
    <s v="Royal &amp; Sunalliance"/>
    <x v="40"/>
    <x v="1"/>
    <s v="Viaggio"/>
    <n v="2"/>
    <n v="0.25"/>
  </r>
  <r>
    <x v="5"/>
    <s v="2011.001"/>
    <s v="Royal &amp; Sunalliance"/>
    <x v="40"/>
    <x v="1"/>
    <s v="Presidio"/>
    <n v="8"/>
    <n v="1"/>
  </r>
  <r>
    <x v="5"/>
    <s v="2011.001"/>
    <s v="Royal &amp; Sunalliance"/>
    <x v="41"/>
    <x v="1"/>
    <s v="Presidio"/>
    <n v="8"/>
    <n v="1"/>
  </r>
  <r>
    <x v="5"/>
    <s v="2011.002"/>
    <s v="Royal &amp; Sunalliance"/>
    <x v="41"/>
    <x v="1"/>
    <s v="Viaggio"/>
    <n v="2"/>
    <n v="0.25"/>
  </r>
  <r>
    <x v="5"/>
    <s v="2010.104"/>
    <s v="Sparkasse"/>
    <x v="42"/>
    <x v="1"/>
    <s v="Firewall Juniper"/>
    <n v="8"/>
    <n v="1"/>
  </r>
  <r>
    <x v="5"/>
    <s v="2010.104"/>
    <s v="Sparkasse"/>
    <x v="43"/>
    <x v="1"/>
    <s v="Firewall Juniper"/>
    <n v="8"/>
    <n v="1"/>
  </r>
  <r>
    <x v="5"/>
    <s v="2011.002"/>
    <s v="Royal &amp; Sunalliance"/>
    <x v="44"/>
    <x v="1"/>
    <s v="Controlli checkpoint e Bluecoat"/>
    <n v="2"/>
    <n v="0.25"/>
  </r>
  <r>
    <x v="5"/>
    <s v="2011.002"/>
    <s v="Royal &amp; Sunalliance"/>
    <x v="45"/>
    <x v="1"/>
    <s v="Viaggio"/>
    <n v="2"/>
    <n v="0.25"/>
  </r>
  <r>
    <x v="5"/>
    <s v="2011.001"/>
    <s v="Royal &amp; Sunalliance"/>
    <x v="45"/>
    <x v="1"/>
    <s v="Presidio"/>
    <n v="8"/>
    <n v="1"/>
  </r>
  <r>
    <x v="5"/>
    <s v="2011.001"/>
    <s v="Royal &amp; Sunalliance"/>
    <x v="46"/>
    <x v="1"/>
    <s v="Presidio"/>
    <n v="8"/>
    <n v="1"/>
  </r>
  <r>
    <x v="5"/>
    <s v="2011.002"/>
    <s v="Royal &amp; Sunalliance"/>
    <x v="47"/>
    <x v="1"/>
    <s v="Viaggio"/>
    <n v="2"/>
    <n v="0.25"/>
  </r>
  <r>
    <x v="5"/>
    <s v="2010.088"/>
    <s v="Royal &amp; Sunalliance"/>
    <x v="47"/>
    <x v="1"/>
    <s v="Presidio"/>
    <n v="8"/>
    <n v="1"/>
  </r>
  <r>
    <x v="5"/>
    <s v="2011.002"/>
    <s v="Royal &amp; Sunalliance"/>
    <x v="50"/>
    <x v="1"/>
    <s v="Viaggio"/>
    <n v="2"/>
    <n v="0.25"/>
  </r>
  <r>
    <x v="5"/>
    <s v="2011.001"/>
    <s v="Royal &amp; Sunalliance"/>
    <x v="50"/>
    <x v="1"/>
    <s v="Presidio"/>
    <n v="8"/>
    <n v="1"/>
  </r>
  <r>
    <x v="5"/>
    <s v="2011.001"/>
    <s v="Royal &amp; Sunalliance"/>
    <x v="63"/>
    <x v="1"/>
    <s v="Presidio"/>
    <n v="8"/>
    <n v="1"/>
  </r>
  <r>
    <x v="5"/>
    <s v="2011.002"/>
    <s v="Royal &amp; Sunalliance"/>
    <x v="51"/>
    <x v="1"/>
    <s v="Viaggio"/>
    <n v="2"/>
    <n v="0.25"/>
  </r>
  <r>
    <x v="5"/>
    <s v="2010.088"/>
    <s v="Royal &amp; Sunalliance"/>
    <x v="51"/>
    <x v="1"/>
    <s v="Presidio"/>
    <n v="8"/>
    <n v="1"/>
  </r>
  <r>
    <x v="5"/>
    <s v="2010.029"/>
    <s v="0"/>
    <x v="52"/>
    <x v="0"/>
    <s v="Centralino e SAN"/>
    <n v="8"/>
    <n v="1"/>
  </r>
  <r>
    <x v="5"/>
    <s v="2011.002"/>
    <s v="Royal &amp; Sunalliance"/>
    <x v="53"/>
    <x v="1"/>
    <s v="Viaggio"/>
    <n v="2"/>
    <n v="0.25"/>
  </r>
  <r>
    <x v="5"/>
    <s v="2011.001"/>
    <s v="Royal &amp; Sunalliance"/>
    <x v="53"/>
    <x v="1"/>
    <s v="Presidio"/>
    <n v="8"/>
    <n v="1"/>
  </r>
  <r>
    <x v="5"/>
    <s v="2011.001"/>
    <s v="Royal &amp; Sunalliance"/>
    <x v="54"/>
    <x v="1"/>
    <s v="Presidio"/>
    <n v="8"/>
    <n v="1"/>
  </r>
  <r>
    <x v="5"/>
    <s v="2011.002"/>
    <s v="Royal &amp; Sunalliance"/>
    <x v="55"/>
    <x v="1"/>
    <s v="Viaggio"/>
    <n v="2"/>
    <n v="0.25"/>
  </r>
  <r>
    <x v="5"/>
    <s v="2010.088"/>
    <s v="Royal &amp; Sunalliance"/>
    <x v="55"/>
    <x v="1"/>
    <s v="Presidio"/>
    <n v="8"/>
    <n v="1"/>
  </r>
  <r>
    <x v="6"/>
    <s v="2010.027"/>
    <s v=""/>
    <x v="0"/>
    <x v="8"/>
    <s v="Preparazione Demo RCS"/>
    <n v="8"/>
    <n v="1"/>
  </r>
  <r>
    <x v="6"/>
    <s v="2010.027"/>
    <s v=""/>
    <x v="1"/>
    <x v="8"/>
    <s v="Demo RCS"/>
    <n v="8"/>
    <n v="1"/>
  </r>
  <r>
    <x v="6"/>
    <s v=""/>
    <s v=""/>
    <x v="57"/>
    <x v="5"/>
    <s v="Varie Interno"/>
    <n v="8"/>
    <n v="1"/>
  </r>
  <r>
    <x v="6"/>
    <s v=""/>
    <s v=""/>
    <x v="58"/>
    <x v="6"/>
    <s v="Ferie"/>
    <n v="8"/>
    <n v="1"/>
  </r>
  <r>
    <x v="6"/>
    <s v=""/>
    <s v=""/>
    <x v="59"/>
    <x v="5"/>
    <s v="Varie Interno"/>
    <n v="8"/>
    <n v="1"/>
  </r>
  <r>
    <x v="6"/>
    <s v=""/>
    <s v=""/>
    <x v="2"/>
    <x v="4"/>
    <s v="PowerBroker Password Safe test + Webinar"/>
    <n v="8"/>
    <n v="1"/>
  </r>
  <r>
    <x v="6"/>
    <s v="2010.029"/>
    <s v=""/>
    <x v="3"/>
    <x v="0"/>
    <s v="Migrazione RADIUS server - LDAP"/>
    <n v="8"/>
    <n v="1"/>
  </r>
  <r>
    <x v="6"/>
    <s v="2010.029"/>
    <s v=""/>
    <x v="60"/>
    <x v="0"/>
    <s v="RADIUS server - Token"/>
    <n v="8"/>
    <n v="1"/>
  </r>
  <r>
    <x v="6"/>
    <s v="2011.002"/>
    <s v="Royal &amp; Sunalliance"/>
    <x v="4"/>
    <x v="1"/>
    <s v="Monitoraggio settimanale"/>
    <n v="4"/>
    <n v="0.5"/>
  </r>
  <r>
    <x v="6"/>
    <s v=""/>
    <s v=""/>
    <x v="4"/>
    <x v="5"/>
    <s v="Varie Interno"/>
    <n v="4"/>
    <n v="0.5"/>
  </r>
  <r>
    <x v="6"/>
    <s v="2011.003"/>
    <s v="Royal &amp; Sunalliance"/>
    <x v="6"/>
    <x v="1"/>
    <s v="RSA Fano - Verifica telefonica problema stampa bollati"/>
    <n v="8"/>
    <n v="1"/>
  </r>
  <r>
    <x v="6"/>
    <s v="2011.002"/>
    <s v="Royal &amp; Sunalliance"/>
    <x v="6"/>
    <x v="1"/>
    <s v="Viaggio"/>
    <n v="4"/>
    <n v="0.5"/>
  </r>
  <r>
    <x v="6"/>
    <s v="2011.002"/>
    <s v="Royal &amp; Sunalliance"/>
    <x v="9"/>
    <x v="1"/>
    <s v="monitoraggio settimanale"/>
    <n v="4"/>
    <n v="0.5"/>
  </r>
  <r>
    <x v="6"/>
    <s v="2011.003"/>
    <s v="Royal &amp; Sunalliance"/>
    <x v="10"/>
    <x v="1"/>
    <s v="RSA Fano - Messa in produzione PragmaRe"/>
    <n v="8"/>
    <n v="1"/>
  </r>
  <r>
    <x v="6"/>
    <s v="2011.002"/>
    <s v="Royal &amp; Sunalliance"/>
    <x v="10"/>
    <x v="1"/>
    <s v="Viaggio"/>
    <n v="4"/>
    <n v="0.5"/>
  </r>
  <r>
    <x v="6"/>
    <s v=""/>
    <s v=""/>
    <x v="13"/>
    <x v="2"/>
    <s v="Permesso"/>
    <n v="4"/>
    <n v="0.5"/>
  </r>
  <r>
    <x v="6"/>
    <s v=""/>
    <s v="ING Direct"/>
    <x v="13"/>
    <x v="3"/>
    <s v="Incontro DIGI per ING - imperva"/>
    <n v="4"/>
    <n v="0.5"/>
  </r>
  <r>
    <x v="6"/>
    <s v="2011.002"/>
    <s v="Royal &amp; Sunalliance"/>
    <x v="14"/>
    <x v="1"/>
    <s v="Monitoraggio settimanale"/>
    <n v="4"/>
    <n v="0.5"/>
  </r>
  <r>
    <x v="6"/>
    <s v=""/>
    <s v=""/>
    <x v="15"/>
    <x v="5"/>
    <s v="portale + chiavetta internet + supp. RCS"/>
    <n v="8"/>
    <n v="1"/>
  </r>
  <r>
    <x v="6"/>
    <s v=""/>
    <s v=""/>
    <x v="16"/>
    <x v="0"/>
    <s v="Manutenzione sistemi interni HT"/>
    <n v="8"/>
    <n v="1"/>
  </r>
  <r>
    <x v="6"/>
    <s v="2010.088"/>
    <s v="Royal &amp; Sunalliance"/>
    <x v="17"/>
    <x v="1"/>
    <s v="RSA Roncon - Upgrade Radius Server"/>
    <n v="8"/>
    <n v="1"/>
  </r>
  <r>
    <x v="6"/>
    <s v="2011.002"/>
    <s v="Royal &amp; Sunalliance"/>
    <x v="17"/>
    <x v="1"/>
    <s v="Viaggio"/>
    <n v="4"/>
    <n v="0.5"/>
  </r>
  <r>
    <x v="6"/>
    <s v="2011.002"/>
    <s v="Royal &amp; Sunalliance"/>
    <x v="18"/>
    <x v="1"/>
    <s v="Test F5 APM"/>
    <n v="8"/>
    <n v="1"/>
  </r>
  <r>
    <x v="6"/>
    <s v="2011.002"/>
    <s v="Royal &amp; Sunalliance"/>
    <x v="19"/>
    <x v="1"/>
    <s v="monitoraggio settimanale"/>
    <n v="4"/>
    <n v="0.5"/>
  </r>
  <r>
    <x v="6"/>
    <s v=""/>
    <s v=""/>
    <x v="19"/>
    <x v="0"/>
    <s v="test s/mime per cifratura e-mail BES"/>
    <n v="4"/>
    <n v="0.5"/>
  </r>
  <r>
    <x v="6"/>
    <s v=""/>
    <s v=""/>
    <x v="20"/>
    <x v="4"/>
    <s v="Sentrigo"/>
    <n v="8"/>
    <n v="1"/>
  </r>
  <r>
    <x v="6"/>
    <s v=""/>
    <s v=""/>
    <x v="21"/>
    <x v="2"/>
    <s v="Permesso"/>
    <n v="4"/>
    <n v="0.5"/>
  </r>
  <r>
    <x v="6"/>
    <s v=""/>
    <s v=""/>
    <x v="21"/>
    <x v="4"/>
    <s v="Sentrigo"/>
    <n v="4"/>
    <n v="0.5"/>
  </r>
  <r>
    <x v="6"/>
    <s v=""/>
    <s v=""/>
    <x v="22"/>
    <x v="2"/>
    <s v="Permesso"/>
    <n v="4"/>
    <n v="0.5"/>
  </r>
  <r>
    <x v="6"/>
    <s v="2010.016"/>
    <s v="ING Direct"/>
    <x v="22"/>
    <x v="1"/>
    <s v="ING - Preparazione attività di installazione agent"/>
    <n v="4"/>
    <n v="0.5"/>
  </r>
  <r>
    <x v="6"/>
    <s v="2010.016"/>
    <s v="ING Direct"/>
    <x v="23"/>
    <x v="1"/>
    <s v="ING - installazione agent"/>
    <n v="8"/>
    <n v="1"/>
  </r>
  <r>
    <x v="6"/>
    <s v="2011.003"/>
    <s v="Royal &amp; Sunalliance"/>
    <x v="24"/>
    <x v="1"/>
    <s v="RSA Fano - Rilascio SIS 3.2"/>
    <n v="8"/>
    <n v="1"/>
  </r>
  <r>
    <x v="6"/>
    <s v="2011.002"/>
    <s v="Royal &amp; Sunalliance"/>
    <x v="24"/>
    <x v="1"/>
    <s v="Viaggio"/>
    <n v="4"/>
    <n v="0.5"/>
  </r>
  <r>
    <x v="6"/>
    <s v=""/>
    <s v="Seat Pagine Gialle"/>
    <x v="26"/>
    <x v="3"/>
    <s v="Prevendita SEAT"/>
    <n v="8"/>
    <n v="1"/>
  </r>
  <r>
    <x v="6"/>
    <s v=""/>
    <s v="Seat Pagine Gialle"/>
    <x v="27"/>
    <x v="3"/>
    <s v="Prevendita SEAT"/>
    <n v="8"/>
    <n v="1"/>
  </r>
  <r>
    <x v="6"/>
    <s v=""/>
    <s v="Seat Pagine Gialle"/>
    <x v="28"/>
    <x v="3"/>
    <s v="Prevendita SEAT"/>
    <n v="4"/>
    <n v="0.5"/>
  </r>
  <r>
    <x v="6"/>
    <s v=""/>
    <s v="ING Direct"/>
    <x v="28"/>
    <x v="3"/>
    <s v="ING - Prevendita Web Application Firewall"/>
    <n v="4"/>
    <n v="0.5"/>
  </r>
  <r>
    <x v="6"/>
    <s v=""/>
    <s v="CNP Capitalia"/>
    <x v="29"/>
    <x v="1"/>
    <s v="Incontro CNP + analisi infrastruttura F5"/>
    <n v="8"/>
    <n v="1"/>
  </r>
  <r>
    <x v="6"/>
    <s v="2011.002"/>
    <s v="Royal &amp; Sunalliance"/>
    <x v="30"/>
    <x v="1"/>
    <s v="monitoraggio settimanale"/>
    <n v="4"/>
    <n v="0.5"/>
  </r>
  <r>
    <x v="6"/>
    <s v=""/>
    <s v=""/>
    <x v="30"/>
    <x v="5"/>
    <s v="Varie Interno"/>
    <n v="4"/>
    <n v="0.5"/>
  </r>
  <r>
    <x v="6"/>
    <s v=""/>
    <s v=""/>
    <x v="31"/>
    <x v="2"/>
    <s v="Permesso"/>
    <n v="4"/>
    <n v="0.5"/>
  </r>
  <r>
    <x v="6"/>
    <s v=""/>
    <s v=""/>
    <x v="31"/>
    <x v="4"/>
    <s v="Incontro F5 per nuove funzionalità"/>
    <n v="4"/>
    <n v="0.5"/>
  </r>
  <r>
    <x v="6"/>
    <s v=""/>
    <s v="Seat Pagine Gialle"/>
    <x v="32"/>
    <x v="3"/>
    <s v="Prevendita SEAT"/>
    <n v="8"/>
    <n v="1"/>
  </r>
  <r>
    <x v="6"/>
    <s v=""/>
    <s v="CNP Capitalia"/>
    <x v="33"/>
    <x v="1"/>
    <s v="Cnp - Stress Test preparazione script"/>
    <n v="8"/>
    <n v="1"/>
  </r>
  <r>
    <x v="6"/>
    <s v=""/>
    <s v="Seat Pagine Gialle"/>
    <x v="34"/>
    <x v="3"/>
    <s v="Prevendita SEAT"/>
    <n v="8"/>
    <n v="1"/>
  </r>
  <r>
    <x v="6"/>
    <s v=""/>
    <s v="ITAS Assicurazioni"/>
    <x v="62"/>
    <x v="3"/>
    <s v="Conf Call per punto della situazione"/>
    <n v="2"/>
    <n v="0.25"/>
  </r>
  <r>
    <x v="6"/>
    <s v="2011.002"/>
    <s v="Royal &amp; Sunalliance"/>
    <x v="62"/>
    <x v="1"/>
    <s v="monitoraggio settimanale"/>
    <n v="2"/>
    <n v="0.25"/>
  </r>
  <r>
    <x v="6"/>
    <s v=""/>
    <s v=""/>
    <x v="62"/>
    <x v="5"/>
    <s v="Varie Interno"/>
    <n v="4"/>
    <n v="0.5"/>
  </r>
  <r>
    <x v="6"/>
    <s v=""/>
    <s v=""/>
    <x v="35"/>
    <x v="5"/>
    <s v="Riunione Interna"/>
    <n v="4"/>
    <n v="0.5"/>
  </r>
  <r>
    <x v="6"/>
    <s v="2011.003"/>
    <s v="Royal &amp; Sunalliance"/>
    <x v="36"/>
    <x v="1"/>
    <s v="RSA Fano - F5 Autenticazione e nuove funzionalità"/>
    <n v="8"/>
    <n v="1"/>
  </r>
  <r>
    <x v="6"/>
    <s v="2011.002"/>
    <s v="Royal &amp; Sunalliance"/>
    <x v="36"/>
    <x v="1"/>
    <s v="Viaggio"/>
    <n v="4"/>
    <n v="0.5"/>
  </r>
  <r>
    <x v="6"/>
    <s v=""/>
    <s v="CNP Capitalia"/>
    <x v="37"/>
    <x v="1"/>
    <s v="Cnp -  PreTest"/>
    <n v="4"/>
    <n v="0.5"/>
  </r>
  <r>
    <x v="6"/>
    <s v="2011.002"/>
    <s v="Royal &amp; Sunalliance"/>
    <x v="39"/>
    <x v="1"/>
    <s v="monitoraggio settimanale"/>
    <n v="2"/>
    <n v="0.25"/>
  </r>
  <r>
    <x v="6"/>
    <s v=""/>
    <s v="CNP Capitalia"/>
    <x v="39"/>
    <x v="1"/>
    <s v="Cnp - Analisi risultati"/>
    <n v="2"/>
    <n v="0.25"/>
  </r>
  <r>
    <x v="6"/>
    <s v="2011.002"/>
    <s v="Royal &amp; Sunalliance"/>
    <x v="45"/>
    <x v="1"/>
    <s v="monitoraggio settimanale"/>
    <n v="2"/>
    <n v="0.25"/>
  </r>
  <r>
    <x v="6"/>
    <s v=""/>
    <s v="CNP Capitalia"/>
    <x v="46"/>
    <x v="1"/>
    <s v="Cnp - Analisi risultati"/>
    <n v="2"/>
    <n v="0.25"/>
  </r>
  <r>
    <x v="6"/>
    <s v="2011.002"/>
    <s v="Royal &amp; Sunalliance"/>
    <x v="49"/>
    <x v="1"/>
    <s v="monitoraggio settimanale"/>
    <n v="2"/>
    <n v="0.25"/>
  </r>
  <r>
    <x v="6"/>
    <s v=""/>
    <s v="CNP Capitalia"/>
    <x v="50"/>
    <x v="1"/>
    <s v="Cnp - Stress Test"/>
    <n v="8"/>
    <n v="1"/>
  </r>
  <r>
    <x v="6"/>
    <s v="2010.016"/>
    <s v="ING Direct"/>
    <x v="63"/>
    <x v="1"/>
    <s v="ING - Upgrade Imperva"/>
    <n v="8"/>
    <n v="1"/>
  </r>
  <r>
    <x v="6"/>
    <s v="2010.016"/>
    <s v="ING Direct"/>
    <x v="51"/>
    <x v="1"/>
    <s v="ING - Upgrade Imperva"/>
    <n v="8"/>
    <n v="1"/>
  </r>
  <r>
    <x v="6"/>
    <s v="2011.002"/>
    <s v="Royal &amp; Sunalliance"/>
    <x v="52"/>
    <x v="1"/>
    <s v="monitoraggio settimanale"/>
    <n v="2"/>
    <n v="0.25"/>
  </r>
  <r>
    <x v="6"/>
    <s v=""/>
    <s v="CNP Capitalia"/>
    <x v="52"/>
    <x v="1"/>
    <s v="Cnp - Analisi risultati"/>
    <n v="4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19:B30" firstHeaderRow="1" firstDataRow="1" firstDataCol="1"/>
  <pivotFields count="8">
    <pivotField showAll="0"/>
    <pivotField showAll="0"/>
    <pivotField showAll="0"/>
    <pivotField numFmtId="14" showAll="0"/>
    <pivotField axis="axisRow" showAll="0">
      <items count="11">
        <item x="1"/>
        <item x="6"/>
        <item x="4"/>
        <item x="0"/>
        <item x="5"/>
        <item x="8"/>
        <item x="2"/>
        <item x="3"/>
        <item x="7"/>
        <item x="9"/>
        <item t="default"/>
      </items>
    </pivotField>
    <pivotField showAll="0"/>
    <pivotField numFmtId="1" showAll="0"/>
    <pivotField dataField="1"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mma di GG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6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71:E80" firstHeaderRow="1" firstDataRow="2" firstDataCol="1" rowPageCount="1" colPageCount="1"/>
  <pivotFields count="8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11">
        <item x="1"/>
        <item h="1" x="6"/>
        <item h="1" x="4"/>
        <item h="1" x="0"/>
        <item h="1" x="5"/>
        <item h="1" x="9"/>
        <item x="8"/>
        <item h="1" x="2"/>
        <item h="1" x="3"/>
        <item h="1" x="7"/>
        <item t="default"/>
      </items>
    </pivotField>
    <pivotField showAll="0"/>
    <pivotField numFmtId="164" showAll="0"/>
    <pivotField dataField="1" numFmtId="43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pageFields count="1">
    <pageField fld="4" hier="-1"/>
  </pageFields>
  <dataFields count="1">
    <dataField name="Somma di GG" fld="7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8:L47" firstHeaderRow="1" firstDataRow="2" firstDataCol="1"/>
  <pivotFields count="8">
    <pivotField axis="axisRow" showAll="0">
      <items count="8">
        <item x="0"/>
        <item x="1"/>
        <item x="2"/>
        <item x="3"/>
        <item x="5"/>
        <item x="6"/>
        <item x="4"/>
        <item t="default"/>
      </items>
    </pivotField>
    <pivotField showAll="0"/>
    <pivotField showAll="0"/>
    <pivotField numFmtId="14" showAll="0"/>
    <pivotField axis="axisCol" showAll="0">
      <items count="11">
        <item x="1"/>
        <item x="6"/>
        <item x="4"/>
        <item x="0"/>
        <item x="5"/>
        <item x="8"/>
        <item x="2"/>
        <item x="3"/>
        <item x="7"/>
        <item x="9"/>
        <item t="default"/>
      </items>
    </pivotField>
    <pivotField showAll="0"/>
    <pivotField numFmtId="164" showAll="0"/>
    <pivotField dataField="1" numFmtId="43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ma di GG" fld="7" baseField="0" baseItem="0"/>
  </dataFields>
  <formats count="1">
    <format dxfId="0">
      <pivotArea outline="0" collapsedLevelsAreSubtotals="1" fieldPosition="0">
        <references count="1">
          <reference field="4" count="0" selected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51:E63" firstHeaderRow="1" firstDataRow="2" firstDataCol="1"/>
  <pivotFields count="8"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1">
        <item x="1"/>
        <item x="6"/>
        <item x="4"/>
        <item x="0"/>
        <item x="5"/>
        <item x="8"/>
        <item x="2"/>
        <item x="3"/>
        <item x="7"/>
        <item x="9"/>
        <item t="default"/>
      </items>
    </pivotField>
    <pivotField showAll="0"/>
    <pivotField numFmtId="164" showAll="0"/>
    <pivotField dataField="1" numFmtId="43"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dataFields count="1">
    <dataField name="Somma di GG" fld="7" baseField="0" baseItem="0"/>
  </dataFields>
  <formats count="3">
    <format dxfId="3">
      <pivotArea collapsedLevelsAreSubtotals="1" fieldPosition="0">
        <references count="1">
          <reference field="4" count="1">
            <x v="8"/>
          </reference>
        </references>
      </pivotArea>
    </format>
    <format dxfId="2">
      <pivotArea grandRow="1" outline="0" collapsedLevelsAreSubtotals="1" fieldPosition="0"/>
    </format>
    <format dxfId="1">
      <pivotArea grandCol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2.xml"/><Relationship Id="rId4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186"/>
  <sheetViews>
    <sheetView zoomScale="80" zoomScaleNormal="80" workbookViewId="0">
      <selection activeCell="O7" sqref="O7"/>
    </sheetView>
  </sheetViews>
  <sheetFormatPr defaultRowHeight="12.75"/>
  <cols>
    <col min="1" max="1" width="43.42578125" style="1" customWidth="1"/>
    <col min="2" max="3" width="15.42578125" style="1" customWidth="1"/>
    <col min="4" max="4" width="11.85546875" style="1" bestFit="1" customWidth="1"/>
    <col min="5" max="5" width="14.140625" style="1" customWidth="1"/>
    <col min="6" max="6" width="15.42578125" style="1" customWidth="1"/>
    <col min="7" max="7" width="15" style="1" customWidth="1"/>
    <col min="8" max="8" width="13.42578125" style="1" customWidth="1"/>
    <col min="9" max="9" width="13" style="1" customWidth="1"/>
    <col min="10" max="10" width="13.140625" style="1" customWidth="1"/>
    <col min="11" max="11" width="12.140625" style="1" bestFit="1" customWidth="1"/>
    <col min="12" max="12" width="9.140625" style="1"/>
    <col min="13" max="13" width="13.5703125" style="1" customWidth="1"/>
    <col min="14" max="14" width="18" style="1" customWidth="1"/>
    <col min="15" max="15" width="10.85546875" style="1" bestFit="1" customWidth="1"/>
    <col min="16" max="17" width="17.42578125" style="1" customWidth="1"/>
    <col min="18" max="18" width="9.140625" style="1"/>
    <col min="19" max="19" width="14.85546875" style="1" bestFit="1" customWidth="1"/>
    <col min="20" max="16384" width="9.140625" style="1"/>
  </cols>
  <sheetData>
    <row r="1" spans="1:15" ht="15">
      <c r="A1" s="243" t="s">
        <v>130</v>
      </c>
      <c r="B1" s="32" t="s">
        <v>15</v>
      </c>
      <c r="C1" s="30">
        <v>963750</v>
      </c>
      <c r="D1" s="3"/>
      <c r="E1" s="243" t="s">
        <v>131</v>
      </c>
      <c r="F1" s="32" t="s">
        <v>15</v>
      </c>
      <c r="G1" s="30">
        <v>965234</v>
      </c>
      <c r="I1" s="243" t="s">
        <v>214</v>
      </c>
      <c r="J1" s="32" t="s">
        <v>15</v>
      </c>
      <c r="K1" s="30">
        <f>+'04_Ftrato Difensiva_Progressivo'!B5</f>
        <v>638863.5</v>
      </c>
      <c r="M1" s="243" t="s">
        <v>551</v>
      </c>
      <c r="N1" s="32" t="s">
        <v>15</v>
      </c>
      <c r="O1" s="30">
        <f>+'04_Ftrato Difensiva_Progressivo'!F5</f>
        <v>128003</v>
      </c>
    </row>
    <row r="2" spans="1:15" ht="15">
      <c r="A2" s="244"/>
      <c r="B2" s="32" t="s">
        <v>14</v>
      </c>
      <c r="C2" s="30">
        <v>842653</v>
      </c>
      <c r="D2" s="3"/>
      <c r="E2" s="244"/>
      <c r="F2" s="32" t="s">
        <v>14</v>
      </c>
      <c r="G2" s="30">
        <v>493650</v>
      </c>
      <c r="I2" s="244"/>
      <c r="J2" s="32" t="s">
        <v>14</v>
      </c>
      <c r="K2" s="30">
        <f>+'04_Ftrato Difensiva_Progressivo'!B4</f>
        <v>699860.5</v>
      </c>
      <c r="M2" s="244"/>
      <c r="N2" s="32" t="s">
        <v>14</v>
      </c>
      <c r="O2" s="30">
        <f>+'04_Ftrato Difensiva_Progressivo'!F4</f>
        <v>103891.68000000001</v>
      </c>
    </row>
    <row r="3" spans="1:15" ht="15">
      <c r="B3" s="3"/>
      <c r="C3" s="31">
        <f>SUM(C1:C2)</f>
        <v>1806403</v>
      </c>
      <c r="E3" s="3"/>
      <c r="F3" s="3"/>
      <c r="G3" s="31">
        <f>SUM(G1:G2)</f>
        <v>1458884</v>
      </c>
      <c r="I3" s="3"/>
      <c r="J3" s="3"/>
      <c r="K3" s="31">
        <f>SUM(K1:K2)</f>
        <v>1338724</v>
      </c>
      <c r="M3" s="3"/>
      <c r="N3" s="3"/>
      <c r="O3" s="31">
        <f>SUM(O1:O2)</f>
        <v>231894.68</v>
      </c>
    </row>
    <row r="4" spans="1:15">
      <c r="B4" s="3"/>
      <c r="C4" s="3"/>
      <c r="D4" s="3"/>
      <c r="E4" s="3"/>
      <c r="F4" s="3"/>
      <c r="G4" s="3"/>
      <c r="H4" s="3"/>
      <c r="I4" s="3"/>
      <c r="J4" s="3"/>
      <c r="K4" s="3"/>
    </row>
    <row r="6" spans="1:15" ht="15">
      <c r="B6" s="28" t="s">
        <v>102</v>
      </c>
      <c r="C6" s="28">
        <v>2008</v>
      </c>
      <c r="F6" s="28" t="s">
        <v>102</v>
      </c>
      <c r="G6" s="28">
        <v>2009</v>
      </c>
      <c r="J6" s="46" t="s">
        <v>102</v>
      </c>
      <c r="K6" s="46">
        <v>2010</v>
      </c>
      <c r="M6" s="46" t="s">
        <v>102</v>
      </c>
      <c r="N6" s="46">
        <v>2011</v>
      </c>
    </row>
    <row r="7" spans="1:15" ht="15">
      <c r="B7" s="29" t="s">
        <v>103</v>
      </c>
      <c r="C7" s="30">
        <f>+SUM(C33:C38)</f>
        <v>327116</v>
      </c>
      <c r="F7" s="29" t="s">
        <v>103</v>
      </c>
      <c r="G7" s="30">
        <f>+SUM(G33:G38)</f>
        <v>407067</v>
      </c>
      <c r="J7" s="29" t="s">
        <v>103</v>
      </c>
      <c r="K7" s="30">
        <f>+SUM('04_Ftrato Difensiva_Progressivo'!B9:B14)</f>
        <v>217028</v>
      </c>
      <c r="M7" s="29" t="s">
        <v>103</v>
      </c>
      <c r="N7" s="30">
        <f>+'04_Ftrato Difensiva_Progressivo'!F6</f>
        <v>231894.68</v>
      </c>
      <c r="O7" s="157">
        <f>+(N7-K7)/K7</f>
        <v>6.8501207217501858E-2</v>
      </c>
    </row>
    <row r="8" spans="1:15" ht="15">
      <c r="B8" s="29" t="s">
        <v>104</v>
      </c>
      <c r="C8" s="30">
        <f>+SUM(C39:C44)</f>
        <v>341940</v>
      </c>
      <c r="F8" s="29" t="s">
        <v>104</v>
      </c>
      <c r="G8" s="30">
        <f>+SUM(G39:G44)</f>
        <v>271588</v>
      </c>
      <c r="J8" s="29" t="s">
        <v>104</v>
      </c>
      <c r="K8" s="30">
        <f>+SUM('04_Ftrato Difensiva_Progressivo'!B15:B20)</f>
        <v>308306.5</v>
      </c>
      <c r="M8" s="29" t="s">
        <v>104</v>
      </c>
      <c r="N8" s="30">
        <v>0</v>
      </c>
    </row>
    <row r="9" spans="1:15" ht="15">
      <c r="B9" s="29" t="s">
        <v>105</v>
      </c>
      <c r="C9" s="30">
        <f>+SUM(C45:C50)</f>
        <v>405256</v>
      </c>
      <c r="F9" s="29" t="s">
        <v>105</v>
      </c>
      <c r="G9" s="30">
        <f>+SUM(G45:G50)</f>
        <v>276084</v>
      </c>
      <c r="J9" s="29" t="s">
        <v>105</v>
      </c>
      <c r="K9" s="30">
        <f>+SUM('04_Ftrato Difensiva_Progressivo'!B21:B26)</f>
        <v>207104</v>
      </c>
      <c r="M9" s="29" t="s">
        <v>105</v>
      </c>
      <c r="N9" s="30">
        <v>0</v>
      </c>
    </row>
    <row r="10" spans="1:15" ht="15">
      <c r="B10" s="29" t="s">
        <v>106</v>
      </c>
      <c r="C10" s="30">
        <f>+SUM(C51:C56)</f>
        <v>732091</v>
      </c>
      <c r="F10" s="29" t="s">
        <v>106</v>
      </c>
      <c r="G10" s="30">
        <f>+SUM(G51:G56)</f>
        <v>504145</v>
      </c>
      <c r="J10" s="29" t="s">
        <v>106</v>
      </c>
      <c r="K10" s="30">
        <f>+SUM(K51:K56)</f>
        <v>0</v>
      </c>
      <c r="M10" s="29" t="s">
        <v>106</v>
      </c>
      <c r="N10" s="30">
        <f>+SUM(N51:N56)</f>
        <v>0</v>
      </c>
    </row>
    <row r="11" spans="1:15" ht="15">
      <c r="C11" s="31">
        <f>SUM(C7:C10)</f>
        <v>1806403</v>
      </c>
      <c r="G11" s="31">
        <f>SUM(G7:G10)</f>
        <v>1458884</v>
      </c>
      <c r="K11" s="31">
        <f>SUM(K7:K10)</f>
        <v>732438.5</v>
      </c>
      <c r="N11" s="31">
        <f>SUM(N7:N10)</f>
        <v>231894.68</v>
      </c>
    </row>
    <row r="12" spans="1:15">
      <c r="I12" s="3"/>
      <c r="J12" s="3"/>
      <c r="K12" s="3"/>
    </row>
    <row r="13" spans="1:15">
      <c r="I13" s="3"/>
      <c r="J13" s="3"/>
      <c r="K13" s="3"/>
    </row>
    <row r="14" spans="1:15" ht="15">
      <c r="A14" s="46" t="s">
        <v>102</v>
      </c>
      <c r="B14" s="46"/>
      <c r="C14" s="46">
        <v>2008</v>
      </c>
      <c r="E14" s="46" t="s">
        <v>102</v>
      </c>
      <c r="F14" s="46"/>
      <c r="G14" s="28">
        <v>2009</v>
      </c>
      <c r="I14" s="46" t="s">
        <v>102</v>
      </c>
      <c r="J14" s="46"/>
      <c r="K14" s="46">
        <v>2010</v>
      </c>
      <c r="M14" s="46" t="s">
        <v>102</v>
      </c>
      <c r="N14" s="46"/>
      <c r="O14" s="46">
        <v>2011</v>
      </c>
    </row>
    <row r="15" spans="1:15" ht="15">
      <c r="A15" s="43" t="s">
        <v>103</v>
      </c>
      <c r="B15" s="32" t="s">
        <v>15</v>
      </c>
      <c r="C15" s="30">
        <f>+SUMIF(D33:D38,D34,C33:C38)</f>
        <v>211003</v>
      </c>
      <c r="E15" s="43" t="s">
        <v>103</v>
      </c>
      <c r="F15" s="32" t="s">
        <v>15</v>
      </c>
      <c r="G15" s="30">
        <f>+SUMIF(H33:H38,H33,G33:G38)</f>
        <v>350837</v>
      </c>
      <c r="I15" s="43" t="s">
        <v>103</v>
      </c>
      <c r="J15" s="32" t="s">
        <v>15</v>
      </c>
      <c r="K15" s="30">
        <f>+SUM(D163:D165)</f>
        <v>63178</v>
      </c>
      <c r="M15" s="43" t="s">
        <v>103</v>
      </c>
      <c r="N15" s="32" t="s">
        <v>15</v>
      </c>
      <c r="O15" s="30">
        <f>+SUM(D175:D177)</f>
        <v>128003</v>
      </c>
    </row>
    <row r="16" spans="1:15" ht="15">
      <c r="A16" s="43"/>
      <c r="B16" s="32" t="s">
        <v>14</v>
      </c>
      <c r="C16" s="30">
        <f>+SUMIF(D33:D38,D33,C33:C38)</f>
        <v>116113</v>
      </c>
      <c r="E16" s="43"/>
      <c r="F16" s="32" t="s">
        <v>14</v>
      </c>
      <c r="G16" s="30">
        <f>+SUMIF(H33:H38,H34,G33:G38)</f>
        <v>56230</v>
      </c>
      <c r="I16" s="43"/>
      <c r="J16" s="32" t="s">
        <v>14</v>
      </c>
      <c r="K16" s="30">
        <f>+SUM(C163:C165)</f>
        <v>153850</v>
      </c>
      <c r="M16" s="43"/>
      <c r="N16" s="32" t="s">
        <v>14</v>
      </c>
      <c r="O16" s="30">
        <f>+SUM(C175:C177)</f>
        <v>103891.68000000001</v>
      </c>
    </row>
    <row r="17" spans="1:15" ht="15">
      <c r="A17" s="43" t="s">
        <v>104</v>
      </c>
      <c r="B17" s="32" t="s">
        <v>15</v>
      </c>
      <c r="C17" s="30">
        <f>+SUMIF(D39:D44,D40,C39:C44)</f>
        <v>116440</v>
      </c>
      <c r="E17" s="43" t="s">
        <v>104</v>
      </c>
      <c r="F17" s="32" t="s">
        <v>15</v>
      </c>
      <c r="G17" s="30">
        <f>+SUMIF(H39:H44,H40,G39:G44)</f>
        <v>81638</v>
      </c>
      <c r="I17" s="43" t="s">
        <v>104</v>
      </c>
      <c r="J17" s="32" t="s">
        <v>15</v>
      </c>
      <c r="K17" s="30">
        <f>+SUM(D166:D168)</f>
        <v>187366.5</v>
      </c>
      <c r="M17" s="43" t="s">
        <v>104</v>
      </c>
      <c r="N17" s="32" t="s">
        <v>15</v>
      </c>
      <c r="O17" s="30">
        <f>+SUM(D178:D180)</f>
        <v>0</v>
      </c>
    </row>
    <row r="18" spans="1:15" ht="15">
      <c r="A18" s="43"/>
      <c r="B18" s="32" t="s">
        <v>14</v>
      </c>
      <c r="C18" s="30">
        <f>+SUMIF(D39:D44,D39,C39:C44)</f>
        <v>225500</v>
      </c>
      <c r="E18" s="43"/>
      <c r="F18" s="32" t="s">
        <v>14</v>
      </c>
      <c r="G18" s="30">
        <f>+SUMIF(H39:H44,H39,G39:G44)</f>
        <v>189950</v>
      </c>
      <c r="I18" s="43"/>
      <c r="J18" s="32" t="s">
        <v>14</v>
      </c>
      <c r="K18" s="30">
        <f>+SUM(C166:C168)</f>
        <v>120940</v>
      </c>
      <c r="M18" s="43"/>
      <c r="N18" s="32" t="s">
        <v>14</v>
      </c>
      <c r="O18" s="30">
        <f>+SUM(C178:C180)</f>
        <v>0</v>
      </c>
    </row>
    <row r="19" spans="1:15" ht="15">
      <c r="A19" s="43" t="s">
        <v>105</v>
      </c>
      <c r="B19" s="32" t="s">
        <v>15</v>
      </c>
      <c r="C19" s="30">
        <f>+SUMIF(D45:D50,D46,C45:C50)</f>
        <v>240306</v>
      </c>
      <c r="E19" s="43" t="s">
        <v>105</v>
      </c>
      <c r="F19" s="32" t="s">
        <v>15</v>
      </c>
      <c r="G19" s="30">
        <f>+SUMIF(H45:H50,H46,G45:G50)</f>
        <v>180314</v>
      </c>
      <c r="I19" s="43" t="s">
        <v>105</v>
      </c>
      <c r="J19" s="32" t="s">
        <v>15</v>
      </c>
      <c r="K19" s="30">
        <f>+SUM(D169:D171)</f>
        <v>89704</v>
      </c>
      <c r="M19" s="43" t="s">
        <v>105</v>
      </c>
      <c r="N19" s="32" t="s">
        <v>15</v>
      </c>
      <c r="O19" s="30">
        <f>+SUM(D181:D183)</f>
        <v>0</v>
      </c>
    </row>
    <row r="20" spans="1:15" ht="15">
      <c r="A20" s="43"/>
      <c r="B20" s="32" t="s">
        <v>14</v>
      </c>
      <c r="C20" s="30">
        <f>+SUMIF(D45:D50,D45,C45:C50)</f>
        <v>164950</v>
      </c>
      <c r="E20" s="43"/>
      <c r="F20" s="32" t="s">
        <v>14</v>
      </c>
      <c r="G20" s="30">
        <f>+SUMIF(H45:H50,H45,G45:G50)</f>
        <v>95770</v>
      </c>
      <c r="I20" s="43"/>
      <c r="J20" s="32" t="s">
        <v>14</v>
      </c>
      <c r="K20" s="30">
        <f>+SUM(C169:C171)</f>
        <v>117400</v>
      </c>
      <c r="M20" s="43"/>
      <c r="N20" s="32" t="s">
        <v>14</v>
      </c>
      <c r="O20" s="30">
        <f>+SUM(C181:C183)</f>
        <v>0</v>
      </c>
    </row>
    <row r="21" spans="1:15" ht="15">
      <c r="A21" s="43" t="s">
        <v>106</v>
      </c>
      <c r="B21" s="32" t="s">
        <v>15</v>
      </c>
      <c r="C21" s="30">
        <f>+SUMIF(D51:D56,D52,C51:C56)</f>
        <v>396001</v>
      </c>
      <c r="E21" s="43" t="s">
        <v>106</v>
      </c>
      <c r="F21" s="32" t="s">
        <v>15</v>
      </c>
      <c r="G21" s="30">
        <f>+SUMIF(H51:H56,H52,G51:G56)</f>
        <v>352445</v>
      </c>
      <c r="I21" s="43" t="s">
        <v>106</v>
      </c>
      <c r="J21" s="32" t="s">
        <v>15</v>
      </c>
      <c r="K21" s="30">
        <f>+SUM(D172:D174)</f>
        <v>298615</v>
      </c>
      <c r="M21" s="43" t="s">
        <v>106</v>
      </c>
      <c r="N21" s="32" t="s">
        <v>15</v>
      </c>
      <c r="O21" s="30">
        <f>+SUM(D184:D186)</f>
        <v>0</v>
      </c>
    </row>
    <row r="22" spans="1:15" ht="15">
      <c r="A22" s="43"/>
      <c r="B22" s="32" t="s">
        <v>14</v>
      </c>
      <c r="C22" s="30">
        <f>+SUMIF(D51:D56,D51,C51:C56)</f>
        <v>336090</v>
      </c>
      <c r="E22" s="43"/>
      <c r="F22" s="32" t="s">
        <v>14</v>
      </c>
      <c r="G22" s="30">
        <f>+SUMIF(H51:H56,H51,G51:G56)</f>
        <v>151700</v>
      </c>
      <c r="I22" s="43"/>
      <c r="J22" s="32" t="s">
        <v>14</v>
      </c>
      <c r="K22" s="30">
        <f>+SUM(C172:C174)</f>
        <v>307670.5</v>
      </c>
      <c r="M22" s="43"/>
      <c r="N22" s="32" t="s">
        <v>14</v>
      </c>
      <c r="O22" s="30">
        <f>+SUM(C184:C186)</f>
        <v>0</v>
      </c>
    </row>
    <row r="23" spans="1:15" ht="15">
      <c r="C23" s="31">
        <f>SUM(C15:C22)</f>
        <v>1806403</v>
      </c>
      <c r="G23" s="31">
        <f>SUM(G15:G22)</f>
        <v>1458884</v>
      </c>
      <c r="K23" s="31">
        <f>SUM(K15:K22)</f>
        <v>1338724</v>
      </c>
      <c r="O23" s="31">
        <f>SUM(O15:O22)</f>
        <v>231894.68</v>
      </c>
    </row>
    <row r="25" spans="1:15" ht="15">
      <c r="A25" s="44" t="s">
        <v>107</v>
      </c>
      <c r="B25" s="32" t="s">
        <v>15</v>
      </c>
      <c r="C25" s="30">
        <f>+SUMIF(B15:B22,B15,C15:C22)</f>
        <v>963750</v>
      </c>
      <c r="E25" s="44" t="s">
        <v>107</v>
      </c>
      <c r="F25" s="32" t="s">
        <v>15</v>
      </c>
      <c r="G25" s="30">
        <f>+SUMIF(F15:F22,F15,G15:G22)</f>
        <v>965234</v>
      </c>
      <c r="I25" s="44" t="s">
        <v>107</v>
      </c>
      <c r="J25" s="32" t="s">
        <v>15</v>
      </c>
      <c r="K25" s="30">
        <f>+SUMIF(J15:J22,J15,K15:K22)</f>
        <v>638863.5</v>
      </c>
      <c r="M25" s="44" t="s">
        <v>107</v>
      </c>
      <c r="N25" s="32" t="s">
        <v>15</v>
      </c>
      <c r="O25" s="30">
        <f>+SUMIF(N15:N22,N15,O15:O22)</f>
        <v>128003</v>
      </c>
    </row>
    <row r="26" spans="1:15" ht="15">
      <c r="A26" s="45"/>
      <c r="B26" s="32" t="s">
        <v>14</v>
      </c>
      <c r="C26" s="30">
        <f>+SUMIF(B15:B22,B16,C15:C22)</f>
        <v>842653</v>
      </c>
      <c r="E26" s="45"/>
      <c r="F26" s="32" t="s">
        <v>14</v>
      </c>
      <c r="G26" s="30">
        <f>+SUMIF(F15:F22,F16,G15:G22)</f>
        <v>493650</v>
      </c>
      <c r="I26" s="45"/>
      <c r="J26" s="32" t="s">
        <v>14</v>
      </c>
      <c r="K26" s="30">
        <f>+SUMIF(J15:J22,J16,K15:K22)</f>
        <v>699860.5</v>
      </c>
      <c r="M26" s="45"/>
      <c r="N26" s="32" t="s">
        <v>14</v>
      </c>
      <c r="O26" s="30">
        <f>+SUMIF(N15:N22,N16,O15:O22)</f>
        <v>103891.68000000001</v>
      </c>
    </row>
    <row r="27" spans="1:15" ht="15">
      <c r="C27" s="31">
        <f>SUM(C25:C26)</f>
        <v>1806403</v>
      </c>
      <c r="G27" s="31">
        <f>SUM(G25:G26)</f>
        <v>1458884</v>
      </c>
      <c r="K27" s="31">
        <f>SUM(K25:K26)</f>
        <v>1338724</v>
      </c>
      <c r="O27" s="31">
        <f>SUM(O25:O26)</f>
        <v>231894.68</v>
      </c>
    </row>
    <row r="31" spans="1:15">
      <c r="A31" s="261" t="s">
        <v>161</v>
      </c>
      <c r="B31" s="261"/>
      <c r="C31" s="261"/>
      <c r="D31" s="261"/>
      <c r="E31" s="261" t="s">
        <v>153</v>
      </c>
      <c r="F31" s="261"/>
      <c r="G31" s="261"/>
      <c r="H31" s="261"/>
    </row>
    <row r="32" spans="1:15" ht="15">
      <c r="A32" s="72" t="s">
        <v>92</v>
      </c>
      <c r="B32" s="66" t="s">
        <v>19</v>
      </c>
      <c r="C32" s="66" t="s">
        <v>2</v>
      </c>
      <c r="D32" s="67" t="s">
        <v>13</v>
      </c>
      <c r="E32" s="65" t="s">
        <v>92</v>
      </c>
      <c r="F32" s="66" t="s">
        <v>19</v>
      </c>
      <c r="G32" s="66" t="s">
        <v>2</v>
      </c>
      <c r="H32" s="67" t="s">
        <v>13</v>
      </c>
    </row>
    <row r="33" spans="1:12" ht="15">
      <c r="A33" s="262">
        <v>2008</v>
      </c>
      <c r="B33" s="253" t="s">
        <v>16</v>
      </c>
      <c r="C33" s="70">
        <v>25640</v>
      </c>
      <c r="D33" s="68" t="s">
        <v>14</v>
      </c>
      <c r="E33" s="258">
        <v>2009</v>
      </c>
      <c r="F33" s="253" t="s">
        <v>16</v>
      </c>
      <c r="G33" s="70">
        <v>35812</v>
      </c>
      <c r="H33" s="68" t="s">
        <v>15</v>
      </c>
    </row>
    <row r="34" spans="1:12" ht="15">
      <c r="A34" s="259"/>
      <c r="B34" s="255"/>
      <c r="C34" s="70">
        <v>0</v>
      </c>
      <c r="D34" s="68" t="s">
        <v>15</v>
      </c>
      <c r="E34" s="259"/>
      <c r="F34" s="255"/>
      <c r="G34" s="70"/>
      <c r="H34" s="68" t="s">
        <v>14</v>
      </c>
      <c r="K34" s="1">
        <v>645833</v>
      </c>
      <c r="L34" s="157">
        <f>+K34/K36</f>
        <v>0.48284341211846626</v>
      </c>
    </row>
    <row r="35" spans="1:12" ht="15">
      <c r="A35" s="259"/>
      <c r="B35" s="253" t="s">
        <v>17</v>
      </c>
      <c r="C35" s="70">
        <v>29503</v>
      </c>
      <c r="D35" s="68" t="s">
        <v>14</v>
      </c>
      <c r="E35" s="259"/>
      <c r="F35" s="253" t="s">
        <v>17</v>
      </c>
      <c r="G35" s="70">
        <v>14600</v>
      </c>
      <c r="H35" s="68" t="s">
        <v>14</v>
      </c>
      <c r="K35" s="1">
        <v>691729</v>
      </c>
      <c r="L35" s="157">
        <f>+K35/K36</f>
        <v>0.51715658788153374</v>
      </c>
    </row>
    <row r="36" spans="1:12" ht="15">
      <c r="A36" s="259"/>
      <c r="B36" s="255">
        <v>2</v>
      </c>
      <c r="C36" s="70">
        <v>92503</v>
      </c>
      <c r="D36" s="68" t="s">
        <v>15</v>
      </c>
      <c r="E36" s="259"/>
      <c r="F36" s="255"/>
      <c r="G36" s="70">
        <v>82345</v>
      </c>
      <c r="H36" s="68" t="s">
        <v>15</v>
      </c>
      <c r="K36" s="1">
        <f>+K35+K34</f>
        <v>1337562</v>
      </c>
    </row>
    <row r="37" spans="1:12" ht="15">
      <c r="A37" s="259"/>
      <c r="B37" s="253" t="s">
        <v>18</v>
      </c>
      <c r="C37" s="70">
        <v>60970</v>
      </c>
      <c r="D37" s="68" t="s">
        <v>14</v>
      </c>
      <c r="E37" s="259"/>
      <c r="F37" s="253" t="s">
        <v>18</v>
      </c>
      <c r="G37" s="70">
        <v>41630</v>
      </c>
      <c r="H37" s="68" t="s">
        <v>14</v>
      </c>
    </row>
    <row r="38" spans="1:12" ht="15">
      <c r="A38" s="259"/>
      <c r="B38" s="255">
        <v>3</v>
      </c>
      <c r="C38" s="70">
        <v>118500</v>
      </c>
      <c r="D38" s="68" t="s">
        <v>15</v>
      </c>
      <c r="E38" s="259"/>
      <c r="F38" s="255">
        <v>3</v>
      </c>
      <c r="G38" s="70">
        <v>232680</v>
      </c>
      <c r="H38" s="68" t="s">
        <v>15</v>
      </c>
    </row>
    <row r="39" spans="1:12" ht="15">
      <c r="A39" s="259"/>
      <c r="B39" s="253" t="s">
        <v>149</v>
      </c>
      <c r="C39" s="70">
        <v>28100</v>
      </c>
      <c r="D39" s="68" t="s">
        <v>14</v>
      </c>
      <c r="E39" s="259"/>
      <c r="F39" s="253" t="s">
        <v>149</v>
      </c>
      <c r="G39" s="70">
        <v>65550</v>
      </c>
      <c r="H39" s="68" t="s">
        <v>14</v>
      </c>
    </row>
    <row r="40" spans="1:12" ht="15">
      <c r="A40" s="259"/>
      <c r="B40" s="255">
        <v>4</v>
      </c>
      <c r="C40" s="70">
        <v>23000</v>
      </c>
      <c r="D40" s="68" t="s">
        <v>15</v>
      </c>
      <c r="E40" s="259"/>
      <c r="F40" s="255">
        <v>4</v>
      </c>
      <c r="G40" s="70">
        <v>58200</v>
      </c>
      <c r="H40" s="68" t="s">
        <v>15</v>
      </c>
    </row>
    <row r="41" spans="1:12" ht="15">
      <c r="A41" s="259"/>
      <c r="B41" s="253" t="s">
        <v>150</v>
      </c>
      <c r="C41" s="70">
        <v>47400</v>
      </c>
      <c r="D41" s="68" t="s">
        <v>14</v>
      </c>
      <c r="E41" s="259"/>
      <c r="F41" s="253" t="s">
        <v>150</v>
      </c>
      <c r="G41" s="70">
        <v>45400</v>
      </c>
      <c r="H41" s="68" t="s">
        <v>14</v>
      </c>
    </row>
    <row r="42" spans="1:12" ht="15">
      <c r="A42" s="259"/>
      <c r="B42" s="255">
        <v>5</v>
      </c>
      <c r="C42" s="70">
        <v>22406</v>
      </c>
      <c r="D42" s="68" t="s">
        <v>15</v>
      </c>
      <c r="E42" s="259"/>
      <c r="F42" s="255"/>
      <c r="G42" s="71">
        <v>0</v>
      </c>
      <c r="H42" s="73" t="s">
        <v>15</v>
      </c>
    </row>
    <row r="43" spans="1:12" ht="15">
      <c r="A43" s="259"/>
      <c r="B43" s="253" t="s">
        <v>154</v>
      </c>
      <c r="C43" s="70">
        <v>150000</v>
      </c>
      <c r="D43" s="68" t="s">
        <v>14</v>
      </c>
      <c r="E43" s="259"/>
      <c r="F43" s="253" t="s">
        <v>154</v>
      </c>
      <c r="G43" s="70">
        <v>79000</v>
      </c>
      <c r="H43" s="68" t="s">
        <v>14</v>
      </c>
    </row>
    <row r="44" spans="1:12" ht="15">
      <c r="A44" s="259"/>
      <c r="B44" s="255">
        <v>6</v>
      </c>
      <c r="C44" s="70">
        <v>71034</v>
      </c>
      <c r="D44" s="68" t="s">
        <v>15</v>
      </c>
      <c r="E44" s="259"/>
      <c r="F44" s="255">
        <v>6</v>
      </c>
      <c r="G44" s="70">
        <v>23438</v>
      </c>
      <c r="H44" s="68" t="s">
        <v>15</v>
      </c>
    </row>
    <row r="45" spans="1:12" ht="15">
      <c r="A45" s="259"/>
      <c r="B45" s="253" t="s">
        <v>155</v>
      </c>
      <c r="C45" s="70">
        <v>108700</v>
      </c>
      <c r="D45" s="68" t="s">
        <v>14</v>
      </c>
      <c r="E45" s="259"/>
      <c r="F45" s="253" t="s">
        <v>155</v>
      </c>
      <c r="G45" s="70">
        <v>5400</v>
      </c>
      <c r="H45" s="68" t="s">
        <v>14</v>
      </c>
    </row>
    <row r="46" spans="1:12" ht="15">
      <c r="A46" s="259"/>
      <c r="B46" s="255">
        <v>7</v>
      </c>
      <c r="C46" s="70">
        <v>2300</v>
      </c>
      <c r="D46" s="68" t="s">
        <v>15</v>
      </c>
      <c r="E46" s="259"/>
      <c r="F46" s="255">
        <v>7</v>
      </c>
      <c r="G46" s="70">
        <v>44214</v>
      </c>
      <c r="H46" s="68" t="s">
        <v>15</v>
      </c>
    </row>
    <row r="47" spans="1:12" ht="15">
      <c r="A47" s="259"/>
      <c r="B47" s="253" t="s">
        <v>156</v>
      </c>
      <c r="C47" s="70">
        <v>9500</v>
      </c>
      <c r="D47" s="68" t="s">
        <v>14</v>
      </c>
      <c r="E47" s="259"/>
      <c r="F47" s="253" t="s">
        <v>156</v>
      </c>
      <c r="G47" s="70">
        <v>55070</v>
      </c>
      <c r="H47" s="68" t="s">
        <v>14</v>
      </c>
    </row>
    <row r="48" spans="1:12" ht="15">
      <c r="A48" s="259"/>
      <c r="B48" s="255">
        <v>8</v>
      </c>
      <c r="C48" s="70">
        <v>44000</v>
      </c>
      <c r="D48" s="68" t="s">
        <v>15</v>
      </c>
      <c r="E48" s="259"/>
      <c r="F48" s="255">
        <v>8</v>
      </c>
      <c r="G48" s="70">
        <v>84100</v>
      </c>
      <c r="H48" s="68" t="s">
        <v>15</v>
      </c>
    </row>
    <row r="49" spans="1:19" ht="15">
      <c r="A49" s="259"/>
      <c r="B49" s="253" t="s">
        <v>157</v>
      </c>
      <c r="C49" s="70">
        <v>46750</v>
      </c>
      <c r="D49" s="68" t="s">
        <v>14</v>
      </c>
      <c r="E49" s="259"/>
      <c r="F49" s="253" t="s">
        <v>157</v>
      </c>
      <c r="G49" s="70">
        <v>35300</v>
      </c>
      <c r="H49" s="68" t="s">
        <v>14</v>
      </c>
    </row>
    <row r="50" spans="1:19" ht="15">
      <c r="A50" s="259"/>
      <c r="B50" s="255">
        <v>9</v>
      </c>
      <c r="C50" s="70">
        <v>194006</v>
      </c>
      <c r="D50" s="68" t="s">
        <v>15</v>
      </c>
      <c r="E50" s="259"/>
      <c r="F50" s="255">
        <v>9</v>
      </c>
      <c r="G50" s="70">
        <v>52000</v>
      </c>
      <c r="H50" s="68" t="s">
        <v>15</v>
      </c>
    </row>
    <row r="51" spans="1:19" ht="15">
      <c r="A51" s="259"/>
      <c r="B51" s="253" t="s">
        <v>158</v>
      </c>
      <c r="C51" s="70">
        <v>32950</v>
      </c>
      <c r="D51" s="68" t="s">
        <v>14</v>
      </c>
      <c r="E51" s="259"/>
      <c r="F51" s="253" t="s">
        <v>158</v>
      </c>
      <c r="G51" s="70">
        <v>84250</v>
      </c>
      <c r="H51" s="68" t="s">
        <v>14</v>
      </c>
    </row>
    <row r="52" spans="1:19" ht="15">
      <c r="A52" s="259"/>
      <c r="B52" s="255">
        <v>10</v>
      </c>
      <c r="C52" s="70">
        <v>9000</v>
      </c>
      <c r="D52" s="68" t="s">
        <v>15</v>
      </c>
      <c r="E52" s="259"/>
      <c r="F52" s="255">
        <v>10</v>
      </c>
      <c r="G52" s="70">
        <v>14060</v>
      </c>
      <c r="H52" s="68" t="s">
        <v>15</v>
      </c>
    </row>
    <row r="53" spans="1:19" ht="15">
      <c r="A53" s="259"/>
      <c r="B53" s="253" t="s">
        <v>159</v>
      </c>
      <c r="C53" s="70">
        <v>58600</v>
      </c>
      <c r="D53" s="68" t="s">
        <v>14</v>
      </c>
      <c r="E53" s="259"/>
      <c r="F53" s="253" t="s">
        <v>159</v>
      </c>
      <c r="G53" s="70">
        <v>3500</v>
      </c>
      <c r="H53" s="68" t="s">
        <v>14</v>
      </c>
    </row>
    <row r="54" spans="1:19" ht="15">
      <c r="A54" s="259"/>
      <c r="B54" s="255">
        <v>11</v>
      </c>
      <c r="C54" s="70">
        <v>91950</v>
      </c>
      <c r="D54" s="68" t="s">
        <v>15</v>
      </c>
      <c r="E54" s="259"/>
      <c r="F54" s="255">
        <v>11</v>
      </c>
      <c r="G54" s="70">
        <v>7295</v>
      </c>
      <c r="H54" s="68" t="s">
        <v>15</v>
      </c>
    </row>
    <row r="55" spans="1:19" ht="15">
      <c r="A55" s="259"/>
      <c r="B55" s="253" t="s">
        <v>160</v>
      </c>
      <c r="C55" s="70">
        <v>244540</v>
      </c>
      <c r="D55" s="68" t="s">
        <v>14</v>
      </c>
      <c r="E55" s="259"/>
      <c r="F55" s="253" t="s">
        <v>160</v>
      </c>
      <c r="G55" s="70">
        <v>63950</v>
      </c>
      <c r="H55" s="68" t="s">
        <v>14</v>
      </c>
    </row>
    <row r="56" spans="1:19" ht="15">
      <c r="A56" s="260"/>
      <c r="B56" s="254">
        <v>12</v>
      </c>
      <c r="C56" s="50">
        <v>295051</v>
      </c>
      <c r="D56" s="69" t="s">
        <v>15</v>
      </c>
      <c r="E56" s="260"/>
      <c r="F56" s="254">
        <v>12</v>
      </c>
      <c r="G56" s="50">
        <v>331090</v>
      </c>
      <c r="H56" s="69" t="s">
        <v>15</v>
      </c>
    </row>
    <row r="57" spans="1:19" ht="15">
      <c r="A57" s="62" t="s">
        <v>12</v>
      </c>
      <c r="B57" s="62" t="s">
        <v>12</v>
      </c>
      <c r="C57" s="63">
        <f>SUM(C33:C56)</f>
        <v>1806403</v>
      </c>
      <c r="D57" s="62" t="s">
        <v>12</v>
      </c>
      <c r="F57" s="62" t="s">
        <v>12</v>
      </c>
      <c r="G57" s="64">
        <f>SUM(G33:G56)</f>
        <v>1458884</v>
      </c>
      <c r="H57" s="62" t="s">
        <v>12</v>
      </c>
    </row>
    <row r="58" spans="1:19" hidden="1"/>
    <row r="59" spans="1:19" ht="30" hidden="1">
      <c r="A59" s="72" t="s">
        <v>92</v>
      </c>
      <c r="B59" s="66" t="s">
        <v>19</v>
      </c>
      <c r="C59" s="66" t="s">
        <v>2</v>
      </c>
      <c r="E59" s="65" t="s">
        <v>92</v>
      </c>
      <c r="F59" s="66" t="s">
        <v>19</v>
      </c>
      <c r="G59" s="66" t="s">
        <v>2</v>
      </c>
      <c r="I59" s="65" t="s">
        <v>92</v>
      </c>
      <c r="J59" s="66" t="s">
        <v>19</v>
      </c>
      <c r="K59" s="66" t="s">
        <v>2</v>
      </c>
      <c r="N59" s="198" t="s">
        <v>157</v>
      </c>
      <c r="O59" s="198" t="s">
        <v>102</v>
      </c>
      <c r="P59" s="198" t="s">
        <v>266</v>
      </c>
      <c r="Q59" s="198" t="s">
        <v>267</v>
      </c>
    </row>
    <row r="60" spans="1:19" ht="15" hidden="1">
      <c r="A60" s="262">
        <v>2008</v>
      </c>
      <c r="B60" s="74" t="s">
        <v>16</v>
      </c>
      <c r="C60" s="70">
        <v>25640</v>
      </c>
      <c r="E60" s="258">
        <v>2009</v>
      </c>
      <c r="F60" s="74" t="s">
        <v>16</v>
      </c>
      <c r="G60" s="70">
        <v>35812</v>
      </c>
      <c r="H60" s="78">
        <f>+(G60-C60)/C60</f>
        <v>0.3967238689547582</v>
      </c>
      <c r="I60" s="258">
        <v>2010</v>
      </c>
      <c r="J60" s="74" t="s">
        <v>16</v>
      </c>
      <c r="K60" s="70">
        <f>+'04_Ftrato Difensiva_Progressivo'!B9+'04_Ftrato Difensiva_Progressivo'!B10</f>
        <v>44778</v>
      </c>
      <c r="L60" s="78">
        <f>+(K60-G60)/G60</f>
        <v>0.25036300681335866</v>
      </c>
      <c r="N60" s="128">
        <v>2008</v>
      </c>
      <c r="O60" s="129">
        <f>+SUM(C60:C68)</f>
        <v>1074312</v>
      </c>
      <c r="P60" s="199" t="s">
        <v>226</v>
      </c>
      <c r="Q60" s="199">
        <f>+O60/C72</f>
        <v>0.59472443303072464</v>
      </c>
      <c r="S60" s="131">
        <f>+O62/62%</f>
        <v>1181352.4193548388</v>
      </c>
    </row>
    <row r="61" spans="1:19" ht="15" hidden="1">
      <c r="A61" s="259"/>
      <c r="B61" s="74" t="s">
        <v>17</v>
      </c>
      <c r="C61" s="70">
        <v>122006</v>
      </c>
      <c r="E61" s="259"/>
      <c r="F61" s="74" t="s">
        <v>17</v>
      </c>
      <c r="G61" s="70">
        <v>96945</v>
      </c>
      <c r="H61" s="78">
        <f t="shared" ref="H61:H71" si="0">+(G61-C61)/C61</f>
        <v>-0.20540793075750374</v>
      </c>
      <c r="I61" s="259"/>
      <c r="J61" s="74" t="s">
        <v>17</v>
      </c>
      <c r="K61" s="70">
        <f>+'04_Ftrato Difensiva_Progressivo'!B11+'04_Ftrato Difensiva_Progressivo'!B12</f>
        <v>82350</v>
      </c>
      <c r="L61" s="78">
        <f t="shared" ref="L61:L71" si="1">+(K61-G61)/G61</f>
        <v>-0.15054928051988239</v>
      </c>
      <c r="N61" s="128">
        <v>2009</v>
      </c>
      <c r="O61" s="129">
        <f>+SUM(G60:G68)</f>
        <v>954739</v>
      </c>
      <c r="P61" s="199">
        <f>+(O61-O60)/O60</f>
        <v>-0.11130193091020113</v>
      </c>
      <c r="Q61" s="199">
        <f>+O61/G72</f>
        <v>0.65443105826097203</v>
      </c>
    </row>
    <row r="62" spans="1:19" ht="15" hidden="1">
      <c r="A62" s="259"/>
      <c r="B62" s="74" t="s">
        <v>18</v>
      </c>
      <c r="C62" s="70">
        <v>179470</v>
      </c>
      <c r="E62" s="259"/>
      <c r="F62" s="74" t="s">
        <v>18</v>
      </c>
      <c r="G62" s="70">
        <v>274310</v>
      </c>
      <c r="H62" s="78">
        <f t="shared" si="0"/>
        <v>0.52844486543712044</v>
      </c>
      <c r="I62" s="259"/>
      <c r="J62" s="74" t="s">
        <v>18</v>
      </c>
      <c r="K62" s="70">
        <f>+'04_Ftrato Difensiva_Progressivo'!B13+'04_Ftrato Difensiva_Progressivo'!B14</f>
        <v>89900</v>
      </c>
      <c r="L62" s="78">
        <f t="shared" si="1"/>
        <v>-0.67226860121760057</v>
      </c>
      <c r="N62" s="128">
        <v>2010</v>
      </c>
      <c r="O62" s="129">
        <f>+SUM(K60:K68)</f>
        <v>732438.5</v>
      </c>
      <c r="P62" s="199">
        <f>+(O62-O61)/O61</f>
        <v>-0.23283902721057798</v>
      </c>
      <c r="Q62" s="199"/>
    </row>
    <row r="63" spans="1:19" ht="15" hidden="1">
      <c r="A63" s="259"/>
      <c r="B63" s="74" t="s">
        <v>149</v>
      </c>
      <c r="C63" s="70">
        <v>51100</v>
      </c>
      <c r="E63" s="259"/>
      <c r="F63" s="74" t="s">
        <v>149</v>
      </c>
      <c r="G63" s="70">
        <v>123750</v>
      </c>
      <c r="H63" s="78">
        <f t="shared" si="0"/>
        <v>1.4217221135029354</v>
      </c>
      <c r="I63" s="259"/>
      <c r="J63" s="74" t="s">
        <v>149</v>
      </c>
      <c r="K63" s="70">
        <f>+'04_Ftrato Difensiva_Progressivo'!B15+'04_Ftrato Difensiva_Progressivo'!B16</f>
        <v>36300</v>
      </c>
      <c r="L63" s="78">
        <f t="shared" si="1"/>
        <v>-0.70666666666666667</v>
      </c>
    </row>
    <row r="64" spans="1:19" ht="15" hidden="1">
      <c r="A64" s="259"/>
      <c r="B64" s="74" t="s">
        <v>150</v>
      </c>
      <c r="C64" s="70">
        <v>69806</v>
      </c>
      <c r="E64" s="259"/>
      <c r="F64" s="74" t="s">
        <v>150</v>
      </c>
      <c r="G64" s="70">
        <v>45400</v>
      </c>
      <c r="H64" s="78">
        <f t="shared" si="0"/>
        <v>-0.34962610663839783</v>
      </c>
      <c r="I64" s="259"/>
      <c r="J64" s="74" t="s">
        <v>150</v>
      </c>
      <c r="K64" s="70">
        <f>+'04_Ftrato Difensiva_Progressivo'!B17+'04_Ftrato Difensiva_Progressivo'!B18</f>
        <v>94400</v>
      </c>
      <c r="L64" s="78">
        <f t="shared" si="1"/>
        <v>1.079295154185022</v>
      </c>
      <c r="O64" s="157"/>
    </row>
    <row r="65" spans="1:12" ht="15" hidden="1">
      <c r="A65" s="259"/>
      <c r="B65" s="74" t="s">
        <v>154</v>
      </c>
      <c r="C65" s="70">
        <v>221034</v>
      </c>
      <c r="E65" s="259"/>
      <c r="F65" s="74" t="s">
        <v>154</v>
      </c>
      <c r="G65" s="70">
        <v>102438</v>
      </c>
      <c r="H65" s="78">
        <f t="shared" si="0"/>
        <v>-0.53655093786476293</v>
      </c>
      <c r="I65" s="259"/>
      <c r="J65" s="74" t="s">
        <v>154</v>
      </c>
      <c r="K65" s="70">
        <f>+'04_Ftrato Difensiva_Progressivo'!B19+'04_Ftrato Difensiva_Progressivo'!B20</f>
        <v>177606.5</v>
      </c>
      <c r="L65" s="78">
        <f t="shared" si="1"/>
        <v>0.73379507604599858</v>
      </c>
    </row>
    <row r="66" spans="1:12" ht="15" hidden="1">
      <c r="A66" s="259"/>
      <c r="B66" s="74" t="s">
        <v>155</v>
      </c>
      <c r="C66" s="70">
        <v>111000</v>
      </c>
      <c r="E66" s="259"/>
      <c r="F66" s="74" t="s">
        <v>155</v>
      </c>
      <c r="G66" s="70">
        <v>49614</v>
      </c>
      <c r="H66" s="78">
        <f t="shared" si="0"/>
        <v>-0.553027027027027</v>
      </c>
      <c r="I66" s="259"/>
      <c r="J66" s="74" t="s">
        <v>155</v>
      </c>
      <c r="K66" s="70">
        <f>+'04_Ftrato Difensiva_Progressivo'!B21+'04_Ftrato Difensiva_Progressivo'!B22</f>
        <v>68670</v>
      </c>
      <c r="L66" s="78">
        <f t="shared" si="1"/>
        <v>0.38408513725964444</v>
      </c>
    </row>
    <row r="67" spans="1:12" ht="15" hidden="1">
      <c r="A67" s="259"/>
      <c r="B67" s="74" t="s">
        <v>156</v>
      </c>
      <c r="C67" s="70">
        <v>53500</v>
      </c>
      <c r="E67" s="259"/>
      <c r="F67" s="74" t="s">
        <v>156</v>
      </c>
      <c r="G67" s="70">
        <v>139170</v>
      </c>
      <c r="H67" s="78">
        <f t="shared" si="0"/>
        <v>1.6013084112149534</v>
      </c>
      <c r="I67" s="259"/>
      <c r="J67" s="74" t="s">
        <v>156</v>
      </c>
      <c r="K67" s="70">
        <f>+'04_Ftrato Difensiva_Progressivo'!B23+'04_Ftrato Difensiva_Progressivo'!B24</f>
        <v>23150</v>
      </c>
      <c r="L67" s="78">
        <f t="shared" si="1"/>
        <v>-0.83365667888194295</v>
      </c>
    </row>
    <row r="68" spans="1:12" ht="15" hidden="1">
      <c r="A68" s="259"/>
      <c r="B68" s="74" t="s">
        <v>157</v>
      </c>
      <c r="C68" s="70">
        <v>240756</v>
      </c>
      <c r="E68" s="259"/>
      <c r="F68" s="74" t="s">
        <v>157</v>
      </c>
      <c r="G68" s="70">
        <v>87300</v>
      </c>
      <c r="H68" s="78">
        <f t="shared" si="0"/>
        <v>-0.63739221452424866</v>
      </c>
      <c r="I68" s="259"/>
      <c r="J68" s="74" t="s">
        <v>157</v>
      </c>
      <c r="K68" s="70">
        <f>+'04_Ftrato Difensiva_Progressivo'!B25+'04_Ftrato Difensiva_Progressivo'!B26</f>
        <v>115284</v>
      </c>
      <c r="L68" s="78">
        <f t="shared" si="1"/>
        <v>0.32054982817869415</v>
      </c>
    </row>
    <row r="69" spans="1:12" ht="15" hidden="1">
      <c r="A69" s="259"/>
      <c r="B69" s="74" t="s">
        <v>158</v>
      </c>
      <c r="C69" s="70">
        <v>41950</v>
      </c>
      <c r="E69" s="259"/>
      <c r="F69" s="74" t="s">
        <v>158</v>
      </c>
      <c r="G69" s="70">
        <v>98310</v>
      </c>
      <c r="H69" s="78">
        <f t="shared" si="0"/>
        <v>1.3435041716328964</v>
      </c>
      <c r="I69" s="259"/>
      <c r="J69" s="74" t="s">
        <v>158</v>
      </c>
      <c r="K69" s="70">
        <f>+'04_Ftrato Difensiva_Progressivo'!B27+'04_Ftrato Difensiva_Progressivo'!B28</f>
        <v>117935</v>
      </c>
      <c r="L69" s="78">
        <f t="shared" si="1"/>
        <v>0.19962363950767978</v>
      </c>
    </row>
    <row r="70" spans="1:12" ht="15" hidden="1">
      <c r="A70" s="259"/>
      <c r="B70" s="74" t="s">
        <v>159</v>
      </c>
      <c r="C70" s="70">
        <v>150550</v>
      </c>
      <c r="E70" s="259"/>
      <c r="F70" s="74" t="s">
        <v>159</v>
      </c>
      <c r="G70" s="70">
        <v>10795</v>
      </c>
      <c r="H70" s="78">
        <f t="shared" si="0"/>
        <v>-0.92829624709398872</v>
      </c>
      <c r="I70" s="259"/>
      <c r="J70" s="74" t="s">
        <v>159</v>
      </c>
      <c r="K70" s="70">
        <f>+'04_Ftrato Difensiva_Progressivo'!B29+'04_Ftrato Difensiva_Progressivo'!B30</f>
        <v>107188</v>
      </c>
      <c r="L70" s="78">
        <f t="shared" si="1"/>
        <v>8.9294117647058826</v>
      </c>
    </row>
    <row r="71" spans="1:12" ht="15" hidden="1">
      <c r="A71" s="260"/>
      <c r="B71" s="75" t="s">
        <v>160</v>
      </c>
      <c r="C71" s="50">
        <v>539591</v>
      </c>
      <c r="E71" s="260"/>
      <c r="F71" s="75" t="s">
        <v>160</v>
      </c>
      <c r="G71" s="70">
        <v>395040</v>
      </c>
      <c r="H71" s="78">
        <f t="shared" si="0"/>
        <v>-0.26788993886110035</v>
      </c>
      <c r="I71" s="260"/>
      <c r="J71" s="75" t="s">
        <v>160</v>
      </c>
      <c r="K71" s="50">
        <f>+'04_Ftrato Difensiva_Progressivo'!B31+'04_Ftrato Difensiva_Progressivo'!B32</f>
        <v>381162.5</v>
      </c>
      <c r="L71" s="78">
        <f t="shared" si="1"/>
        <v>-3.5129353989469418E-2</v>
      </c>
    </row>
    <row r="72" spans="1:12" ht="15" hidden="1">
      <c r="C72" s="50">
        <f>SUM(C60:C71)</f>
        <v>1806403</v>
      </c>
      <c r="G72" s="50">
        <f>SUM(G60:G71)</f>
        <v>1458884</v>
      </c>
      <c r="K72" s="50">
        <f>SUM(K60:K71)</f>
        <v>1338724</v>
      </c>
    </row>
    <row r="73" spans="1:12" hidden="1"/>
    <row r="74" spans="1:12" hidden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2" hidden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2" hidden="1">
      <c r="A76" s="52" t="s">
        <v>152</v>
      </c>
      <c r="B76" s="2"/>
      <c r="C76" s="2"/>
      <c r="D76" s="3"/>
      <c r="E76" s="3"/>
      <c r="F76" s="3"/>
      <c r="G76" s="3"/>
      <c r="H76" s="3"/>
      <c r="I76" s="3"/>
      <c r="J76" s="3"/>
    </row>
    <row r="77" spans="1:12" ht="15" hidden="1">
      <c r="A77" s="53" t="s">
        <v>13</v>
      </c>
      <c r="B77" s="54" t="s">
        <v>2</v>
      </c>
      <c r="C77" s="2"/>
      <c r="D77" s="3"/>
      <c r="E77" s="3"/>
      <c r="F77" s="3"/>
      <c r="G77" s="3"/>
      <c r="H77" s="3"/>
      <c r="I77" s="3"/>
      <c r="J77" s="3"/>
    </row>
    <row r="78" spans="1:12" ht="15" hidden="1">
      <c r="A78" s="101" t="s">
        <v>14</v>
      </c>
      <c r="B78" s="100">
        <f>+SUMIF(C83:C106,C85,B83:B106)</f>
        <v>532467.5</v>
      </c>
      <c r="C78" s="2"/>
      <c r="D78" s="3"/>
      <c r="E78" s="3"/>
      <c r="F78" s="3"/>
      <c r="G78" s="3"/>
      <c r="H78" s="3"/>
      <c r="I78" s="3"/>
      <c r="J78" s="3"/>
    </row>
    <row r="79" spans="1:12" ht="15" hidden="1">
      <c r="A79" s="101" t="s">
        <v>15</v>
      </c>
      <c r="B79" s="100">
        <f>+SUMIF(C83:C106,C84,B83:B106)</f>
        <v>581134</v>
      </c>
      <c r="C79" s="2"/>
      <c r="D79" s="3"/>
      <c r="E79" s="3"/>
      <c r="F79" s="3"/>
      <c r="G79" s="3"/>
      <c r="H79" s="3"/>
      <c r="I79" s="3"/>
      <c r="J79" s="3"/>
    </row>
    <row r="80" spans="1:12" hidden="1">
      <c r="A80" s="2"/>
      <c r="B80" s="51">
        <f>SUM(B78:B79)</f>
        <v>1113601.5</v>
      </c>
      <c r="C80" s="51"/>
      <c r="D80" s="3"/>
      <c r="E80" s="3"/>
      <c r="F80" s="3"/>
      <c r="G80" s="3"/>
      <c r="H80" s="3"/>
      <c r="I80" s="3"/>
      <c r="J80" s="3"/>
    </row>
    <row r="81" spans="1:10" hidden="1">
      <c r="A81" s="52" t="s">
        <v>151</v>
      </c>
      <c r="B81" s="2"/>
      <c r="C81" s="2"/>
      <c r="D81" s="3"/>
      <c r="E81" s="3"/>
      <c r="F81" s="3"/>
      <c r="G81" s="3"/>
      <c r="H81" s="3"/>
      <c r="I81" s="3"/>
      <c r="J81" s="3"/>
    </row>
    <row r="82" spans="1:10" ht="15" hidden="1">
      <c r="A82" s="48" t="s">
        <v>19</v>
      </c>
      <c r="B82" s="48" t="s">
        <v>2</v>
      </c>
      <c r="C82" s="49" t="s">
        <v>13</v>
      </c>
      <c r="D82" s="3"/>
      <c r="E82" s="3"/>
      <c r="F82" s="3"/>
      <c r="G82" s="3"/>
      <c r="H82" s="3"/>
      <c r="I82" s="3"/>
      <c r="J82" s="3"/>
    </row>
    <row r="83" spans="1:10" ht="15" hidden="1">
      <c r="A83" s="256" t="s">
        <v>16</v>
      </c>
      <c r="B83" s="55">
        <v>28000</v>
      </c>
      <c r="C83" s="145" t="s">
        <v>14</v>
      </c>
      <c r="D83" s="3"/>
      <c r="E83" s="3"/>
      <c r="F83" s="3"/>
      <c r="G83" s="3"/>
      <c r="H83" s="3"/>
      <c r="I83" s="3"/>
      <c r="J83" s="3"/>
    </row>
    <row r="84" spans="1:10" ht="15" hidden="1">
      <c r="A84" s="257"/>
      <c r="B84" s="56">
        <v>16778</v>
      </c>
      <c r="C84" s="59" t="s">
        <v>15</v>
      </c>
      <c r="D84" s="3"/>
      <c r="E84" s="3"/>
      <c r="F84" s="3"/>
      <c r="G84" s="3"/>
      <c r="H84" s="3"/>
      <c r="I84" s="3"/>
      <c r="J84" s="3"/>
    </row>
    <row r="85" spans="1:10" ht="15" hidden="1">
      <c r="A85" s="249" t="s">
        <v>17</v>
      </c>
      <c r="B85" s="57">
        <v>82350</v>
      </c>
      <c r="C85" s="60" t="s">
        <v>14</v>
      </c>
      <c r="D85" s="3"/>
      <c r="E85" s="3"/>
      <c r="F85" s="3"/>
      <c r="G85" s="3"/>
      <c r="H85" s="3"/>
      <c r="I85" s="3"/>
      <c r="J85" s="3"/>
    </row>
    <row r="86" spans="1:10" ht="15" hidden="1">
      <c r="A86" s="250"/>
      <c r="B86" s="58">
        <v>0</v>
      </c>
      <c r="C86" s="61"/>
      <c r="D86" s="3"/>
      <c r="E86" s="3"/>
      <c r="F86" s="3"/>
      <c r="G86" s="3"/>
      <c r="H86" s="3"/>
      <c r="I86" s="3"/>
      <c r="J86" s="3"/>
    </row>
    <row r="87" spans="1:10" ht="15" hidden="1">
      <c r="A87" s="249" t="s">
        <v>18</v>
      </c>
      <c r="B87" s="57">
        <v>43500</v>
      </c>
      <c r="C87" s="60" t="s">
        <v>14</v>
      </c>
      <c r="D87" s="3"/>
      <c r="E87" s="3"/>
      <c r="F87" s="3"/>
      <c r="G87" s="3"/>
      <c r="H87" s="3"/>
      <c r="I87" s="3"/>
      <c r="J87" s="3"/>
    </row>
    <row r="88" spans="1:10" ht="15" hidden="1">
      <c r="A88" s="250"/>
      <c r="B88" s="58">
        <v>46400</v>
      </c>
      <c r="C88" s="61" t="s">
        <v>15</v>
      </c>
      <c r="D88" s="3"/>
      <c r="E88" s="3"/>
      <c r="F88" s="3"/>
      <c r="G88" s="3"/>
      <c r="H88" s="3"/>
      <c r="I88" s="3"/>
      <c r="J88" s="3"/>
    </row>
    <row r="89" spans="1:10" ht="15" hidden="1">
      <c r="A89" s="249" t="s">
        <v>149</v>
      </c>
      <c r="B89" s="57">
        <f>8000+7700</f>
        <v>15700</v>
      </c>
      <c r="C89" s="60" t="s">
        <v>14</v>
      </c>
      <c r="D89" s="3"/>
      <c r="E89" s="3"/>
      <c r="F89" s="3"/>
      <c r="G89" s="3"/>
      <c r="H89" s="3"/>
      <c r="I89" s="3"/>
      <c r="J89" s="3"/>
    </row>
    <row r="90" spans="1:10" ht="15" hidden="1">
      <c r="A90" s="250">
        <v>4</v>
      </c>
      <c r="B90" s="58">
        <f>28300-7700</f>
        <v>20600</v>
      </c>
      <c r="C90" s="61" t="s">
        <v>15</v>
      </c>
      <c r="D90" s="3"/>
      <c r="E90" s="3"/>
      <c r="F90" s="3"/>
      <c r="G90" s="3"/>
      <c r="H90" s="3"/>
      <c r="I90" s="3"/>
      <c r="J90" s="3"/>
    </row>
    <row r="91" spans="1:10" ht="15" hidden="1">
      <c r="A91" s="249" t="s">
        <v>150</v>
      </c>
      <c r="B91" s="57">
        <v>24740</v>
      </c>
      <c r="C91" s="60" t="s">
        <v>14</v>
      </c>
      <c r="D91" s="3"/>
      <c r="E91" s="3"/>
      <c r="F91" s="3"/>
      <c r="G91" s="3"/>
      <c r="H91" s="3"/>
      <c r="I91" s="3"/>
      <c r="J91" s="3"/>
    </row>
    <row r="92" spans="1:10" ht="15" hidden="1">
      <c r="A92" s="250">
        <v>5</v>
      </c>
      <c r="B92" s="58">
        <v>69660</v>
      </c>
      <c r="C92" s="61" t="s">
        <v>15</v>
      </c>
      <c r="D92" s="3"/>
      <c r="E92" s="3"/>
      <c r="F92" s="3"/>
      <c r="G92" s="3"/>
      <c r="H92" s="3"/>
      <c r="I92" s="3"/>
      <c r="J92" s="3"/>
    </row>
    <row r="93" spans="1:10" ht="15" hidden="1">
      <c r="A93" s="249" t="s">
        <v>154</v>
      </c>
      <c r="B93" s="57">
        <v>86750</v>
      </c>
      <c r="C93" s="127" t="s">
        <v>14</v>
      </c>
    </row>
    <row r="94" spans="1:10" ht="15" hidden="1">
      <c r="A94" s="250">
        <v>5</v>
      </c>
      <c r="B94" s="58">
        <v>90857</v>
      </c>
      <c r="C94" s="61" t="s">
        <v>15</v>
      </c>
    </row>
    <row r="95" spans="1:10" ht="15" hidden="1">
      <c r="A95" s="249" t="s">
        <v>155</v>
      </c>
      <c r="B95" s="57">
        <f>+'04_Ftrato Difensiva_Progressivo'!B21</f>
        <v>10000</v>
      </c>
      <c r="C95" s="60" t="s">
        <v>14</v>
      </c>
    </row>
    <row r="96" spans="1:10" ht="15" hidden="1">
      <c r="A96" s="250">
        <v>5</v>
      </c>
      <c r="B96" s="58">
        <f>+'04_Ftrato Difensiva_Progressivo'!B22</f>
        <v>58670</v>
      </c>
      <c r="C96" s="61" t="s">
        <v>15</v>
      </c>
    </row>
    <row r="97" spans="1:10" ht="18.75" hidden="1">
      <c r="A97" s="249" t="s">
        <v>156</v>
      </c>
      <c r="B97" s="57">
        <f>+'04_Ftrato Difensiva_Progressivo'!B23</f>
        <v>23150</v>
      </c>
      <c r="C97" s="60" t="s">
        <v>14</v>
      </c>
      <c r="F97" s="208" t="s">
        <v>300</v>
      </c>
      <c r="G97" s="207">
        <v>691729</v>
      </c>
      <c r="H97" s="1">
        <v>377258.5</v>
      </c>
      <c r="I97" s="209">
        <f>+G97-H97</f>
        <v>314470.5</v>
      </c>
    </row>
    <row r="98" spans="1:10" ht="18.75" hidden="1">
      <c r="A98" s="250">
        <v>5</v>
      </c>
      <c r="B98" s="58">
        <f>+'04_Ftrato Difensiva_Progressivo'!B24</f>
        <v>0</v>
      </c>
      <c r="C98" s="61" t="s">
        <v>15</v>
      </c>
      <c r="F98" s="208" t="s">
        <v>301</v>
      </c>
      <c r="G98" s="207">
        <v>645833</v>
      </c>
      <c r="H98" s="1">
        <v>355180</v>
      </c>
      <c r="I98" s="209">
        <f>+G98-H98</f>
        <v>290653</v>
      </c>
    </row>
    <row r="99" spans="1:10" ht="15" hidden="1">
      <c r="A99" s="249" t="s">
        <v>157</v>
      </c>
      <c r="B99" s="57">
        <v>84250</v>
      </c>
      <c r="C99" s="60" t="s">
        <v>14</v>
      </c>
      <c r="G99" s="209">
        <f>+G98+G97</f>
        <v>1337562</v>
      </c>
    </row>
    <row r="100" spans="1:10" ht="15" hidden="1">
      <c r="A100" s="250">
        <v>5</v>
      </c>
      <c r="B100" s="58">
        <v>31034</v>
      </c>
      <c r="C100" s="61" t="s">
        <v>15</v>
      </c>
    </row>
    <row r="101" spans="1:10" ht="15" hidden="1">
      <c r="A101" s="249" t="s">
        <v>158</v>
      </c>
      <c r="B101" s="57"/>
      <c r="C101" s="60" t="s">
        <v>14</v>
      </c>
    </row>
    <row r="102" spans="1:10" ht="15" hidden="1">
      <c r="A102" s="250">
        <v>5</v>
      </c>
      <c r="B102" s="58"/>
      <c r="C102" s="61" t="s">
        <v>15</v>
      </c>
    </row>
    <row r="103" spans="1:10" ht="15" hidden="1">
      <c r="A103" s="249" t="s">
        <v>159</v>
      </c>
      <c r="B103" s="57"/>
      <c r="C103" s="60" t="s">
        <v>14</v>
      </c>
    </row>
    <row r="104" spans="1:10" ht="15" hidden="1">
      <c r="A104" s="250">
        <v>5</v>
      </c>
      <c r="B104" s="58"/>
      <c r="C104" s="61" t="s">
        <v>15</v>
      </c>
    </row>
    <row r="105" spans="1:10" ht="15" hidden="1">
      <c r="A105" s="249" t="s">
        <v>160</v>
      </c>
      <c r="B105" s="57">
        <f>+'04_Ftrato Difensiva_Progressivo'!B31</f>
        <v>134027.5</v>
      </c>
      <c r="C105" s="60" t="s">
        <v>14</v>
      </c>
    </row>
    <row r="106" spans="1:10" ht="15" hidden="1">
      <c r="A106" s="250">
        <v>5</v>
      </c>
      <c r="B106" s="58">
        <f>+'04_Ftrato Difensiva_Progressivo'!B32</f>
        <v>247135</v>
      </c>
      <c r="C106" s="61" t="s">
        <v>15</v>
      </c>
    </row>
    <row r="107" spans="1:10" hidden="1">
      <c r="A107" s="2"/>
      <c r="B107" s="51">
        <f>SUM(B83:B106)</f>
        <v>1113601.5</v>
      </c>
      <c r="C107" s="2"/>
      <c r="D107" s="3"/>
      <c r="E107" s="3"/>
      <c r="F107" s="3"/>
      <c r="G107" s="3"/>
      <c r="H107" s="3"/>
      <c r="I107" s="3"/>
      <c r="J107" s="3"/>
    </row>
    <row r="108" spans="1:10" ht="37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2"/>
      <c r="B109" s="15" t="s">
        <v>16</v>
      </c>
      <c r="C109" s="15" t="s">
        <v>17</v>
      </c>
      <c r="D109" s="15" t="s">
        <v>18</v>
      </c>
      <c r="E109" s="15" t="s">
        <v>149</v>
      </c>
      <c r="F109" s="15" t="s">
        <v>150</v>
      </c>
      <c r="G109" s="15" t="s">
        <v>96</v>
      </c>
      <c r="H109" s="2"/>
      <c r="I109" s="2"/>
      <c r="J109" s="3"/>
    </row>
    <row r="110" spans="1:10" ht="15">
      <c r="A110" s="16" t="s">
        <v>97</v>
      </c>
      <c r="B110" s="17">
        <v>19</v>
      </c>
      <c r="C110" s="17">
        <v>20</v>
      </c>
      <c r="D110" s="17">
        <v>23</v>
      </c>
      <c r="E110" s="17">
        <v>21</v>
      </c>
      <c r="F110" s="17">
        <v>21</v>
      </c>
      <c r="G110" s="18">
        <f>+SUM(B110:F110)</f>
        <v>104</v>
      </c>
      <c r="H110" s="2"/>
      <c r="I110" s="2"/>
      <c r="J110" s="3"/>
    </row>
    <row r="111" spans="1:10" ht="15">
      <c r="A111" s="21" t="s">
        <v>99</v>
      </c>
      <c r="B111" s="17">
        <f>+B110*8</f>
        <v>152</v>
      </c>
      <c r="C111" s="17">
        <f>+C110*8</f>
        <v>160</v>
      </c>
      <c r="D111" s="17">
        <f>+D110*8</f>
        <v>184</v>
      </c>
      <c r="E111" s="17">
        <f>+E110*8</f>
        <v>168</v>
      </c>
      <c r="F111" s="17">
        <f>+F110*8</f>
        <v>168</v>
      </c>
      <c r="G111" s="18">
        <f>+SUM(B111:F111)</f>
        <v>832</v>
      </c>
      <c r="H111" s="2"/>
      <c r="I111" s="2"/>
      <c r="J111" s="3"/>
    </row>
    <row r="112" spans="1:10" ht="15">
      <c r="A112" s="33" t="s">
        <v>108</v>
      </c>
      <c r="B112" s="17">
        <v>112.25</v>
      </c>
      <c r="C112" s="17">
        <v>113.5</v>
      </c>
      <c r="D112" s="17">
        <v>133</v>
      </c>
      <c r="E112" s="17">
        <v>113</v>
      </c>
      <c r="F112" s="17">
        <v>78</v>
      </c>
      <c r="G112" s="18">
        <f>+SUM(B112:F112)</f>
        <v>549.75</v>
      </c>
      <c r="H112" s="2"/>
      <c r="I112" s="2"/>
      <c r="J112" s="3"/>
    </row>
    <row r="113" spans="1:10" ht="15">
      <c r="A113" s="19" t="s">
        <v>98</v>
      </c>
      <c r="B113" s="20">
        <f>+B111-B112</f>
        <v>39.75</v>
      </c>
      <c r="C113" s="20">
        <f>+C111-C112</f>
        <v>46.5</v>
      </c>
      <c r="D113" s="20">
        <f>+D111-D112</f>
        <v>51</v>
      </c>
      <c r="E113" s="20">
        <f>+E111-E112</f>
        <v>55</v>
      </c>
      <c r="F113" s="20">
        <f>+F111-F112</f>
        <v>90</v>
      </c>
      <c r="G113" s="18">
        <f>+SUM(B113:F113)</f>
        <v>282.25</v>
      </c>
      <c r="H113" s="2"/>
      <c r="I113" s="2"/>
      <c r="J113" s="3"/>
    </row>
    <row r="114" spans="1:10" ht="15">
      <c r="A114" s="15" t="s">
        <v>109</v>
      </c>
      <c r="B114" s="36">
        <f t="shared" ref="B114:G114" si="2">+B113/B111</f>
        <v>0.26151315789473684</v>
      </c>
      <c r="C114" s="36">
        <f t="shared" si="2"/>
        <v>0.29062500000000002</v>
      </c>
      <c r="D114" s="36">
        <f t="shared" si="2"/>
        <v>0.27717391304347827</v>
      </c>
      <c r="E114" s="36">
        <f t="shared" si="2"/>
        <v>0.32738095238095238</v>
      </c>
      <c r="F114" s="36">
        <f t="shared" si="2"/>
        <v>0.5357142857142857</v>
      </c>
      <c r="G114" s="36">
        <f t="shared" si="2"/>
        <v>0.33924278846153844</v>
      </c>
      <c r="H114" s="2" t="s">
        <v>182</v>
      </c>
      <c r="I114" s="2">
        <v>8</v>
      </c>
      <c r="J114" s="3"/>
    </row>
    <row r="115" spans="1:10" ht="15">
      <c r="A115" s="39" t="s">
        <v>132</v>
      </c>
      <c r="B115" s="25">
        <f>+B111*65%</f>
        <v>98.8</v>
      </c>
      <c r="C115" s="25">
        <f>+C111*65%</f>
        <v>104</v>
      </c>
      <c r="D115" s="25">
        <f>+D111*65%</f>
        <v>119.60000000000001</v>
      </c>
      <c r="E115" s="25">
        <f>+E111*65%</f>
        <v>109.2</v>
      </c>
      <c r="F115" s="25">
        <f>+F111*65%</f>
        <v>109.2</v>
      </c>
      <c r="G115" s="18">
        <f>SUM(B115:F115)</f>
        <v>540.80000000000007</v>
      </c>
      <c r="H115" s="7" t="s">
        <v>101</v>
      </c>
      <c r="I115" s="27">
        <v>0.65</v>
      </c>
      <c r="J115" s="3"/>
    </row>
    <row r="116" spans="1:10" ht="15">
      <c r="A116" s="47" t="s">
        <v>133</v>
      </c>
      <c r="B116" s="23">
        <v>57</v>
      </c>
      <c r="C116" s="23">
        <v>65</v>
      </c>
      <c r="D116" s="23">
        <v>59</v>
      </c>
      <c r="E116" s="23">
        <v>50</v>
      </c>
      <c r="F116" s="23">
        <v>30</v>
      </c>
      <c r="G116" s="24">
        <f>+SUM(B116:F116)</f>
        <v>261</v>
      </c>
      <c r="H116" s="2" t="s">
        <v>100</v>
      </c>
      <c r="I116" s="2">
        <v>590</v>
      </c>
      <c r="J116" s="3"/>
    </row>
    <row r="117" spans="1:10" ht="15">
      <c r="A117" s="39" t="s">
        <v>111</v>
      </c>
      <c r="B117" s="34">
        <f>+B115-B116</f>
        <v>41.8</v>
      </c>
      <c r="C117" s="34">
        <f>+C115-C116</f>
        <v>39</v>
      </c>
      <c r="D117" s="34">
        <f>+C115-C116</f>
        <v>39</v>
      </c>
      <c r="E117" s="34">
        <f>+D115-D116</f>
        <v>60.600000000000009</v>
      </c>
      <c r="F117" s="34">
        <f>+F115-F116</f>
        <v>79.2</v>
      </c>
      <c r="G117" s="20">
        <f>SUM(B117:F117)</f>
        <v>259.60000000000002</v>
      </c>
      <c r="H117" s="2"/>
      <c r="I117" s="2"/>
      <c r="J117" s="3"/>
    </row>
    <row r="118" spans="1:10" ht="15">
      <c r="A118" s="15" t="s">
        <v>147</v>
      </c>
      <c r="B118" s="36">
        <f>+B116/B115</f>
        <v>0.57692307692307698</v>
      </c>
      <c r="C118" s="36">
        <f>+C116/C115</f>
        <v>0.625</v>
      </c>
      <c r="D118" s="36">
        <f>+D116/D115</f>
        <v>0.49331103678929761</v>
      </c>
      <c r="E118" s="36">
        <f>+E116/E115</f>
        <v>0.45787545787545786</v>
      </c>
      <c r="F118" s="36">
        <f>+F116/F115</f>
        <v>0.27472527472527469</v>
      </c>
      <c r="G118" s="36"/>
      <c r="H118" s="2"/>
      <c r="I118" s="19"/>
      <c r="J118" s="3"/>
    </row>
    <row r="119" spans="1:10" ht="15">
      <c r="A119" s="15" t="s">
        <v>148</v>
      </c>
      <c r="B119" s="36">
        <f>+B116/B111</f>
        <v>0.375</v>
      </c>
      <c r="C119" s="36">
        <f>+C116/C111</f>
        <v>0.40625</v>
      </c>
      <c r="D119" s="36">
        <f>+D116/D111</f>
        <v>0.32065217391304346</v>
      </c>
      <c r="E119" s="36">
        <f>+E116/E111</f>
        <v>0.29761904761904762</v>
      </c>
      <c r="F119" s="36">
        <f>+F116/F111</f>
        <v>0.17857142857142858</v>
      </c>
      <c r="G119" s="36"/>
      <c r="H119" s="2"/>
      <c r="I119" s="19"/>
      <c r="J119" s="3"/>
    </row>
    <row r="120" spans="1:10" ht="15">
      <c r="A120" s="19"/>
      <c r="B120" s="19"/>
      <c r="C120" s="19"/>
      <c r="D120" s="19"/>
      <c r="E120" s="19"/>
      <c r="F120" s="19"/>
      <c r="G120" s="19"/>
      <c r="H120" s="19"/>
      <c r="I120" s="19"/>
      <c r="J120" s="3"/>
    </row>
    <row r="121" spans="1:10" ht="15">
      <c r="A121" s="26" t="s">
        <v>181</v>
      </c>
      <c r="B121" s="24">
        <v>28000</v>
      </c>
      <c r="C121" s="35">
        <v>82350</v>
      </c>
      <c r="D121" s="35">
        <v>43500</v>
      </c>
      <c r="E121" s="35">
        <v>15700</v>
      </c>
      <c r="F121" s="35">
        <v>24740</v>
      </c>
      <c r="G121" s="24">
        <f>+SUM(B121:F121)</f>
        <v>194290</v>
      </c>
      <c r="H121" s="2"/>
      <c r="I121" s="2"/>
      <c r="J121" s="3"/>
    </row>
    <row r="122" spans="1:10" ht="15">
      <c r="A122" s="251" t="s">
        <v>110</v>
      </c>
      <c r="B122" s="22">
        <f>+B111*590*65%</f>
        <v>58292</v>
      </c>
      <c r="C122" s="22">
        <f>+C111*590*65%</f>
        <v>61360</v>
      </c>
      <c r="D122" s="22">
        <f>+D111*590*65%</f>
        <v>70564</v>
      </c>
      <c r="E122" s="22">
        <f>+E111*590*65%</f>
        <v>64428</v>
      </c>
      <c r="F122" s="22">
        <f>+F111*590*65%</f>
        <v>64428</v>
      </c>
      <c r="G122" s="24">
        <f>+SUM(B122:F122)</f>
        <v>319072</v>
      </c>
      <c r="H122" s="2"/>
      <c r="I122" s="2"/>
      <c r="J122" s="3"/>
    </row>
    <row r="123" spans="1:10" ht="15">
      <c r="A123" s="252"/>
      <c r="B123" s="246"/>
      <c r="C123" s="247"/>
      <c r="D123" s="247"/>
      <c r="E123" s="247"/>
      <c r="F123" s="248"/>
      <c r="G123" s="38">
        <f>+G121-G122</f>
        <v>-124782</v>
      </c>
      <c r="H123" s="2"/>
      <c r="I123" s="2"/>
      <c r="J123" s="3"/>
    </row>
    <row r="127" spans="1:10" ht="15">
      <c r="A127" s="46" t="s">
        <v>102</v>
      </c>
      <c r="B127" s="46">
        <v>2008</v>
      </c>
      <c r="C127" s="46">
        <v>2009</v>
      </c>
      <c r="D127" s="46">
        <v>2010</v>
      </c>
    </row>
    <row r="128" spans="1:10" ht="15">
      <c r="A128" s="29" t="s">
        <v>103</v>
      </c>
      <c r="B128" s="30">
        <v>327116</v>
      </c>
      <c r="C128" s="30">
        <v>407067</v>
      </c>
      <c r="D128" s="30">
        <v>217028</v>
      </c>
    </row>
    <row r="129" spans="1:11" ht="15">
      <c r="A129" s="29" t="s">
        <v>104</v>
      </c>
      <c r="B129" s="30">
        <v>341940</v>
      </c>
      <c r="C129" s="30">
        <v>271588</v>
      </c>
      <c r="D129" s="30">
        <v>308307</v>
      </c>
    </row>
    <row r="130" spans="1:11" ht="15">
      <c r="A130" s="3"/>
      <c r="B130" s="109">
        <f>+B129+B128</f>
        <v>669056</v>
      </c>
      <c r="C130" s="109">
        <f>+C129+C128</f>
        <v>678655</v>
      </c>
      <c r="D130" s="109">
        <f>+D129+D128</f>
        <v>525335</v>
      </c>
    </row>
    <row r="131" spans="1:11">
      <c r="A131" s="3"/>
      <c r="B131" s="3"/>
      <c r="C131" s="110">
        <f>+(C130-B130)/B130</f>
        <v>1.4347080065046872E-2</v>
      </c>
      <c r="D131" s="111">
        <f>+(D130-C130)/C130</f>
        <v>-0.22591743964164412</v>
      </c>
    </row>
    <row r="132" spans="1:11">
      <c r="A132" s="3"/>
      <c r="B132" s="3"/>
      <c r="C132" s="3"/>
      <c r="D132" s="3"/>
    </row>
    <row r="133" spans="1:11">
      <c r="A133" s="3"/>
      <c r="B133" s="3"/>
      <c r="C133" s="3"/>
      <c r="D133" s="3"/>
    </row>
    <row r="134" spans="1:11">
      <c r="A134" s="3"/>
      <c r="B134" s="3"/>
      <c r="C134" s="3"/>
      <c r="D134" s="3"/>
    </row>
    <row r="135" spans="1:11">
      <c r="A135" s="3"/>
      <c r="B135" s="3"/>
      <c r="C135" s="3"/>
      <c r="D135" s="3"/>
    </row>
    <row r="138" spans="1:11" ht="15">
      <c r="A138" s="104" t="s">
        <v>92</v>
      </c>
      <c r="B138" s="104" t="s">
        <v>19</v>
      </c>
      <c r="C138" s="104" t="s">
        <v>14</v>
      </c>
      <c r="D138" s="104" t="s">
        <v>15</v>
      </c>
    </row>
    <row r="139" spans="1:11" ht="15.75" thickBot="1">
      <c r="A139" s="245">
        <v>2008</v>
      </c>
      <c r="B139" s="105" t="s">
        <v>16</v>
      </c>
      <c r="C139" s="30">
        <v>25640</v>
      </c>
      <c r="D139" s="106">
        <v>0</v>
      </c>
    </row>
    <row r="140" spans="1:11" ht="16.5" thickBot="1">
      <c r="A140" s="245"/>
      <c r="B140" s="105" t="s">
        <v>17</v>
      </c>
      <c r="C140" s="30">
        <v>29503</v>
      </c>
      <c r="D140" s="30">
        <v>92503</v>
      </c>
      <c r="G140" s="147"/>
      <c r="H140" s="148" t="s">
        <v>15</v>
      </c>
      <c r="I140" s="148" t="s">
        <v>116</v>
      </c>
      <c r="J140" s="148" t="s">
        <v>240</v>
      </c>
    </row>
    <row r="141" spans="1:11" ht="17.25" thickTop="1" thickBot="1">
      <c r="A141" s="245"/>
      <c r="B141" s="105" t="s">
        <v>18</v>
      </c>
      <c r="C141" s="30">
        <v>60970</v>
      </c>
      <c r="D141" s="30">
        <v>118500</v>
      </c>
      <c r="G141" s="149">
        <v>2008</v>
      </c>
      <c r="H141" s="150">
        <v>963750</v>
      </c>
      <c r="I141" s="150">
        <v>842653</v>
      </c>
      <c r="J141" s="151">
        <f>+I141/(I141+H141)</f>
        <v>0.46648117834170999</v>
      </c>
    </row>
    <row r="142" spans="1:11" ht="16.5" thickBot="1">
      <c r="A142" s="245"/>
      <c r="B142" s="105" t="s">
        <v>149</v>
      </c>
      <c r="C142" s="30">
        <v>28100</v>
      </c>
      <c r="D142" s="30">
        <v>23000</v>
      </c>
      <c r="G142" s="152">
        <v>2009</v>
      </c>
      <c r="H142" s="153">
        <v>965234</v>
      </c>
      <c r="I142" s="153">
        <v>493650</v>
      </c>
      <c r="J142" s="156">
        <f>+I142/(I142+H142)</f>
        <v>0.3383750867101154</v>
      </c>
    </row>
    <row r="143" spans="1:11" ht="17.25" thickTop="1" thickBot="1">
      <c r="A143" s="245"/>
      <c r="B143" s="105" t="s">
        <v>150</v>
      </c>
      <c r="C143" s="30">
        <v>47400</v>
      </c>
      <c r="D143" s="30">
        <v>22406</v>
      </c>
      <c r="G143" s="154" t="s">
        <v>241</v>
      </c>
      <c r="H143" s="155">
        <v>640000</v>
      </c>
      <c r="I143" s="155">
        <v>580000</v>
      </c>
      <c r="J143" s="151">
        <f>+I143/(I143+H143)</f>
        <v>0.47540983606557374</v>
      </c>
      <c r="K143" s="157">
        <f>+(I143-I142)/I142</f>
        <v>0.17492150308923327</v>
      </c>
    </row>
    <row r="144" spans="1:11" ht="15">
      <c r="A144" s="245"/>
      <c r="B144" s="105" t="s">
        <v>154</v>
      </c>
      <c r="C144" s="30">
        <v>150000</v>
      </c>
      <c r="D144" s="30">
        <v>71034</v>
      </c>
    </row>
    <row r="145" spans="1:4" ht="15">
      <c r="A145" s="245"/>
      <c r="B145" s="105" t="s">
        <v>155</v>
      </c>
      <c r="C145" s="30">
        <v>108700</v>
      </c>
      <c r="D145" s="30">
        <v>2300</v>
      </c>
    </row>
    <row r="146" spans="1:4" ht="15">
      <c r="A146" s="245"/>
      <c r="B146" s="105" t="s">
        <v>156</v>
      </c>
      <c r="C146" s="30">
        <v>9500</v>
      </c>
      <c r="D146" s="30">
        <v>44000</v>
      </c>
    </row>
    <row r="147" spans="1:4" ht="15">
      <c r="A147" s="245"/>
      <c r="B147" s="105" t="s">
        <v>157</v>
      </c>
      <c r="C147" s="30">
        <v>46750</v>
      </c>
      <c r="D147" s="30">
        <v>194006</v>
      </c>
    </row>
    <row r="148" spans="1:4" ht="15">
      <c r="A148" s="245"/>
      <c r="B148" s="105" t="s">
        <v>158</v>
      </c>
      <c r="C148" s="30">
        <v>32950</v>
      </c>
      <c r="D148" s="30">
        <v>9000</v>
      </c>
    </row>
    <row r="149" spans="1:4" ht="15">
      <c r="A149" s="245"/>
      <c r="B149" s="105" t="s">
        <v>159</v>
      </c>
      <c r="C149" s="30">
        <v>58600</v>
      </c>
      <c r="D149" s="30">
        <v>91950</v>
      </c>
    </row>
    <row r="150" spans="1:4" ht="15">
      <c r="A150" s="245"/>
      <c r="B150" s="105" t="s">
        <v>160</v>
      </c>
      <c r="C150" s="30">
        <v>244540</v>
      </c>
      <c r="D150" s="30">
        <v>295051</v>
      </c>
    </row>
    <row r="151" spans="1:4" ht="15">
      <c r="A151" s="240">
        <v>2009</v>
      </c>
      <c r="B151" s="105" t="s">
        <v>16</v>
      </c>
      <c r="C151" s="30">
        <v>35812</v>
      </c>
      <c r="D151" s="106">
        <v>0</v>
      </c>
    </row>
    <row r="152" spans="1:4" ht="15">
      <c r="A152" s="241"/>
      <c r="B152" s="105" t="s">
        <v>17</v>
      </c>
      <c r="C152" s="30">
        <v>14600</v>
      </c>
      <c r="D152" s="30">
        <v>82345</v>
      </c>
    </row>
    <row r="153" spans="1:4" ht="15">
      <c r="A153" s="241"/>
      <c r="B153" s="105" t="s">
        <v>18</v>
      </c>
      <c r="C153" s="30">
        <v>41630</v>
      </c>
      <c r="D153" s="30">
        <v>232680</v>
      </c>
    </row>
    <row r="154" spans="1:4" ht="15">
      <c r="A154" s="241"/>
      <c r="B154" s="105" t="s">
        <v>149</v>
      </c>
      <c r="C154" s="30">
        <v>65550</v>
      </c>
      <c r="D154" s="30">
        <v>58200</v>
      </c>
    </row>
    <row r="155" spans="1:4" ht="15">
      <c r="A155" s="241"/>
      <c r="B155" s="105" t="s">
        <v>150</v>
      </c>
      <c r="C155" s="30">
        <v>45400</v>
      </c>
      <c r="D155" s="30">
        <v>0</v>
      </c>
    </row>
    <row r="156" spans="1:4" ht="15">
      <c r="A156" s="241"/>
      <c r="B156" s="105" t="s">
        <v>154</v>
      </c>
      <c r="C156" s="30">
        <v>79000</v>
      </c>
      <c r="D156" s="30">
        <v>23438</v>
      </c>
    </row>
    <row r="157" spans="1:4" ht="15">
      <c r="A157" s="241"/>
      <c r="B157" s="105" t="s">
        <v>155</v>
      </c>
      <c r="C157" s="30">
        <v>5400</v>
      </c>
      <c r="D157" s="30">
        <v>44214</v>
      </c>
    </row>
    <row r="158" spans="1:4" ht="15">
      <c r="A158" s="241"/>
      <c r="B158" s="105" t="s">
        <v>156</v>
      </c>
      <c r="C158" s="30">
        <v>55070</v>
      </c>
      <c r="D158" s="30">
        <v>84100</v>
      </c>
    </row>
    <row r="159" spans="1:4" ht="15">
      <c r="A159" s="241"/>
      <c r="B159" s="105" t="s">
        <v>157</v>
      </c>
      <c r="C159" s="30">
        <v>35300</v>
      </c>
      <c r="D159" s="30">
        <v>52000</v>
      </c>
    </row>
    <row r="160" spans="1:4" ht="15">
      <c r="A160" s="241"/>
      <c r="B160" s="105" t="s">
        <v>158</v>
      </c>
      <c r="C160" s="30">
        <v>84250</v>
      </c>
      <c r="D160" s="30">
        <v>14060</v>
      </c>
    </row>
    <row r="161" spans="1:4" ht="15">
      <c r="A161" s="241"/>
      <c r="B161" s="105" t="s">
        <v>159</v>
      </c>
      <c r="C161" s="30">
        <v>3500</v>
      </c>
      <c r="D161" s="30">
        <v>7295</v>
      </c>
    </row>
    <row r="162" spans="1:4" ht="15">
      <c r="A162" s="242"/>
      <c r="B162" s="105" t="s">
        <v>160</v>
      </c>
      <c r="C162" s="30">
        <v>63950</v>
      </c>
      <c r="D162" s="30">
        <v>331090</v>
      </c>
    </row>
    <row r="163" spans="1:4" ht="15">
      <c r="A163" s="240">
        <v>2010</v>
      </c>
      <c r="B163" s="105" t="s">
        <v>16</v>
      </c>
      <c r="C163" s="107">
        <f>+'04_Ftrato Difensiva_Progressivo'!B9</f>
        <v>28000</v>
      </c>
      <c r="D163" s="107">
        <f>+'04_Ftrato Difensiva_Progressivo'!B10</f>
        <v>16778</v>
      </c>
    </row>
    <row r="164" spans="1:4" ht="15">
      <c r="A164" s="241"/>
      <c r="B164" s="105" t="s">
        <v>17</v>
      </c>
      <c r="C164" s="108">
        <f>+'04_Ftrato Difensiva_Progressivo'!B11</f>
        <v>82350</v>
      </c>
      <c r="D164" s="108">
        <f>+'04_Ftrato Difensiva_Progressivo'!B12</f>
        <v>0</v>
      </c>
    </row>
    <row r="165" spans="1:4" ht="15">
      <c r="A165" s="241"/>
      <c r="B165" s="105" t="s">
        <v>18</v>
      </c>
      <c r="C165" s="108">
        <f>+'04_Ftrato Difensiva_Progressivo'!B13</f>
        <v>43500</v>
      </c>
      <c r="D165" s="108">
        <f>+'04_Ftrato Difensiva_Progressivo'!B14</f>
        <v>46400</v>
      </c>
    </row>
    <row r="166" spans="1:4" ht="15">
      <c r="A166" s="241"/>
      <c r="B166" s="105" t="s">
        <v>149</v>
      </c>
      <c r="C166" s="108">
        <f>+'04_Ftrato Difensiva_Progressivo'!B15</f>
        <v>15700</v>
      </c>
      <c r="D166" s="108">
        <f>+'04_Ftrato Difensiva_Progressivo'!B16</f>
        <v>20600</v>
      </c>
    </row>
    <row r="167" spans="1:4" ht="15">
      <c r="A167" s="241"/>
      <c r="B167" s="105" t="s">
        <v>150</v>
      </c>
      <c r="C167" s="108">
        <f>+'04_Ftrato Difensiva_Progressivo'!B17</f>
        <v>24740</v>
      </c>
      <c r="D167" s="108">
        <f>+'04_Ftrato Difensiva_Progressivo'!B18</f>
        <v>69660</v>
      </c>
    </row>
    <row r="168" spans="1:4" ht="15">
      <c r="A168" s="241"/>
      <c r="B168" s="105" t="s">
        <v>154</v>
      </c>
      <c r="C168" s="108">
        <f>+'04_Ftrato Difensiva_Progressivo'!B19</f>
        <v>80500</v>
      </c>
      <c r="D168" s="108">
        <f>+'04_Ftrato Difensiva_Progressivo'!B20</f>
        <v>97106.5</v>
      </c>
    </row>
    <row r="169" spans="1:4" ht="15">
      <c r="A169" s="241"/>
      <c r="B169" s="105" t="s">
        <v>155</v>
      </c>
      <c r="C169" s="108">
        <f>+'04_Ftrato Difensiva_Progressivo'!B21</f>
        <v>10000</v>
      </c>
      <c r="D169" s="108">
        <f>+'04_Ftrato Difensiva_Progressivo'!B22</f>
        <v>58670</v>
      </c>
    </row>
    <row r="170" spans="1:4" ht="15">
      <c r="A170" s="241"/>
      <c r="B170" s="105" t="s">
        <v>156</v>
      </c>
      <c r="C170" s="108">
        <f>+'04_Ftrato Difensiva_Progressivo'!B23</f>
        <v>23150</v>
      </c>
      <c r="D170" s="108">
        <f>+'04_Ftrato Difensiva_Progressivo'!B24</f>
        <v>0</v>
      </c>
    </row>
    <row r="171" spans="1:4" ht="15">
      <c r="A171" s="241"/>
      <c r="B171" s="105" t="s">
        <v>157</v>
      </c>
      <c r="C171" s="108">
        <f>+'04_Ftrato Difensiva_Progressivo'!B25</f>
        <v>84250</v>
      </c>
      <c r="D171" s="108">
        <f>+'04_Ftrato Difensiva_Progressivo'!B26</f>
        <v>31034</v>
      </c>
    </row>
    <row r="172" spans="1:4" ht="15">
      <c r="A172" s="241"/>
      <c r="B172" s="105" t="s">
        <v>158</v>
      </c>
      <c r="C172" s="108">
        <f>+'04_Ftrato Difensiva_Progressivo'!B27</f>
        <v>66755</v>
      </c>
      <c r="D172" s="108">
        <f>+'04_Ftrato Difensiva_Progressivo'!B28</f>
        <v>51180</v>
      </c>
    </row>
    <row r="173" spans="1:4" ht="15">
      <c r="A173" s="241"/>
      <c r="B173" s="105" t="s">
        <v>159</v>
      </c>
      <c r="C173" s="108">
        <f>+'04_Ftrato Difensiva_Progressivo'!B29</f>
        <v>106888</v>
      </c>
      <c r="D173" s="108">
        <f>+'04_Ftrato Difensiva_Progressivo'!B30</f>
        <v>300</v>
      </c>
    </row>
    <row r="174" spans="1:4" ht="15">
      <c r="A174" s="242"/>
      <c r="B174" s="105" t="s">
        <v>160</v>
      </c>
      <c r="C174" s="108">
        <f>+'04_Ftrato Difensiva_Progressivo'!B31</f>
        <v>134027.5</v>
      </c>
      <c r="D174" s="108">
        <f>+'04_Ftrato Difensiva_Progressivo'!B32</f>
        <v>247135</v>
      </c>
    </row>
    <row r="175" spans="1:4" ht="12.75" customHeight="1">
      <c r="A175" s="240">
        <v>2011</v>
      </c>
      <c r="B175" s="105" t="s">
        <v>16</v>
      </c>
      <c r="C175" s="107">
        <f>+'04_Ftrato Difensiva_Progressivo'!F9</f>
        <v>68275.02</v>
      </c>
      <c r="D175" s="107">
        <f>+'04_Ftrato Difensiva_Progressivo'!F10</f>
        <v>1098</v>
      </c>
    </row>
    <row r="176" spans="1:4" ht="12.75" customHeight="1">
      <c r="A176" s="241"/>
      <c r="B176" s="105" t="s">
        <v>17</v>
      </c>
      <c r="C176" s="107">
        <f>+'04_Ftrato Difensiva_Progressivo'!F11</f>
        <v>11125</v>
      </c>
      <c r="D176" s="107">
        <f>+'04_Ftrato Difensiva_Progressivo'!F12</f>
        <v>730</v>
      </c>
    </row>
    <row r="177" spans="1:4" ht="12.75" customHeight="1">
      <c r="A177" s="241"/>
      <c r="B177" s="105" t="s">
        <v>18</v>
      </c>
      <c r="C177" s="107">
        <f>+'04_Ftrato Difensiva_Progressivo'!F13</f>
        <v>24491.66</v>
      </c>
      <c r="D177" s="107">
        <f>+'04_Ftrato Difensiva_Progressivo'!F14</f>
        <v>126175</v>
      </c>
    </row>
    <row r="178" spans="1:4" ht="15">
      <c r="A178" s="241"/>
      <c r="B178" s="105" t="s">
        <v>149</v>
      </c>
      <c r="C178" s="107">
        <f>+'04_Ftrato Difensiva_Progressivo'!F15</f>
        <v>0</v>
      </c>
      <c r="D178" s="107">
        <f>+'04_Ftrato Difensiva_Progressivo'!F16</f>
        <v>0</v>
      </c>
    </row>
    <row r="179" spans="1:4" ht="15">
      <c r="A179" s="241"/>
      <c r="B179" s="105" t="s">
        <v>150</v>
      </c>
      <c r="C179" s="107">
        <f>+'04_Ftrato Difensiva_Progressivo'!F17</f>
        <v>0</v>
      </c>
      <c r="D179" s="107">
        <f>+'04_Ftrato Difensiva_Progressivo'!F18</f>
        <v>0</v>
      </c>
    </row>
    <row r="180" spans="1:4" ht="15">
      <c r="A180" s="241"/>
      <c r="B180" s="105" t="s">
        <v>154</v>
      </c>
      <c r="C180" s="107">
        <f>+'04_Ftrato Difensiva_Progressivo'!F19</f>
        <v>0</v>
      </c>
      <c r="D180" s="107">
        <f>+'04_Ftrato Difensiva_Progressivo'!F20</f>
        <v>0</v>
      </c>
    </row>
    <row r="181" spans="1:4" ht="15">
      <c r="A181" s="241"/>
      <c r="B181" s="105" t="s">
        <v>155</v>
      </c>
      <c r="C181" s="107">
        <f>+'04_Ftrato Difensiva_Progressivo'!F21</f>
        <v>0</v>
      </c>
      <c r="D181" s="107">
        <f>+'04_Ftrato Difensiva_Progressivo'!F22</f>
        <v>0</v>
      </c>
    </row>
    <row r="182" spans="1:4" ht="15">
      <c r="A182" s="241"/>
      <c r="B182" s="105" t="s">
        <v>156</v>
      </c>
      <c r="C182" s="107">
        <f>+'04_Ftrato Difensiva_Progressivo'!F23</f>
        <v>0</v>
      </c>
      <c r="D182" s="107">
        <f>+'04_Ftrato Difensiva_Progressivo'!F24</f>
        <v>0</v>
      </c>
    </row>
    <row r="183" spans="1:4" ht="15">
      <c r="A183" s="241"/>
      <c r="B183" s="105" t="s">
        <v>157</v>
      </c>
      <c r="C183" s="107">
        <f>+'04_Ftrato Difensiva_Progressivo'!F25</f>
        <v>0</v>
      </c>
      <c r="D183" s="107">
        <f>+'04_Ftrato Difensiva_Progressivo'!F26</f>
        <v>0</v>
      </c>
    </row>
    <row r="184" spans="1:4" ht="15">
      <c r="A184" s="241"/>
      <c r="B184" s="105" t="s">
        <v>158</v>
      </c>
      <c r="C184" s="107">
        <f>+'04_Ftrato Difensiva_Progressivo'!F27</f>
        <v>0</v>
      </c>
      <c r="D184" s="107">
        <f>+'04_Ftrato Difensiva_Progressivo'!F28</f>
        <v>0</v>
      </c>
    </row>
    <row r="185" spans="1:4" ht="15">
      <c r="A185" s="241"/>
      <c r="B185" s="105" t="s">
        <v>159</v>
      </c>
      <c r="C185" s="107">
        <f>+'04_Ftrato Difensiva_Progressivo'!F29</f>
        <v>0</v>
      </c>
      <c r="D185" s="107">
        <f>+'04_Ftrato Difensiva_Progressivo'!F30</f>
        <v>0</v>
      </c>
    </row>
    <row r="186" spans="1:4" ht="15">
      <c r="A186" s="242"/>
      <c r="B186" s="105" t="s">
        <v>160</v>
      </c>
      <c r="C186" s="107">
        <f>+'04_Ftrato Difensiva_Progressivo'!F31</f>
        <v>0</v>
      </c>
      <c r="D186" s="107">
        <f>+'04_Ftrato Difensiva_Progressivo'!F32</f>
        <v>0</v>
      </c>
    </row>
  </sheetData>
  <mergeCells count="53">
    <mergeCell ref="M1:M2"/>
    <mergeCell ref="A175:A186"/>
    <mergeCell ref="I60:I71"/>
    <mergeCell ref="A31:D31"/>
    <mergeCell ref="E31:H31"/>
    <mergeCell ref="A60:A71"/>
    <mergeCell ref="E60:E71"/>
    <mergeCell ref="A33:A56"/>
    <mergeCell ref="E33:E56"/>
    <mergeCell ref="B33:B34"/>
    <mergeCell ref="F33:F34"/>
    <mergeCell ref="F41:F42"/>
    <mergeCell ref="F43:F44"/>
    <mergeCell ref="F45:F46"/>
    <mergeCell ref="F47:F48"/>
    <mergeCell ref="F53:F54"/>
    <mergeCell ref="E1:E2"/>
    <mergeCell ref="A83:A84"/>
    <mergeCell ref="F35:F36"/>
    <mergeCell ref="F37:F38"/>
    <mergeCell ref="F39:F40"/>
    <mergeCell ref="A85:A86"/>
    <mergeCell ref="A87:A88"/>
    <mergeCell ref="F55:F56"/>
    <mergeCell ref="B55:B56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F49:F50"/>
    <mergeCell ref="F51:F52"/>
    <mergeCell ref="A151:A162"/>
    <mergeCell ref="A163:A174"/>
    <mergeCell ref="I1:I2"/>
    <mergeCell ref="A139:A150"/>
    <mergeCell ref="B123:F123"/>
    <mergeCell ref="A99:A100"/>
    <mergeCell ref="A101:A102"/>
    <mergeCell ref="A103:A104"/>
    <mergeCell ref="A105:A106"/>
    <mergeCell ref="A122:A123"/>
    <mergeCell ref="A89:A90"/>
    <mergeCell ref="A91:A92"/>
    <mergeCell ref="A93:A94"/>
    <mergeCell ref="A95:A96"/>
    <mergeCell ref="A97:A98"/>
    <mergeCell ref="A1:A2"/>
  </mergeCells>
  <conditionalFormatting sqref="C61">
    <cfRule type="cellIs" dxfId="6" priority="12" operator="lessThan">
      <formula>$C$60</formula>
    </cfRule>
  </conditionalFormatting>
  <conditionalFormatting sqref="H60:H71 L60:L71">
    <cfRule type="cellIs" dxfId="5" priority="3" operator="lessThan">
      <formula>0</formula>
    </cfRule>
    <cfRule type="cellIs" dxfId="4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horizontalDpi="0" verticalDpi="0" r:id="rId1"/>
  <ignoredErrors>
    <ignoredError sqref="O60:O61" formulaRange="1"/>
    <ignoredError sqref="C178:D17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33"/>
  <sheetViews>
    <sheetView workbookViewId="0">
      <selection activeCell="B13" activeCellId="2" sqref="B9 B11 B13"/>
    </sheetView>
  </sheetViews>
  <sheetFormatPr defaultColWidth="9.28515625" defaultRowHeight="12.75"/>
  <cols>
    <col min="1" max="1" width="26.85546875" style="2" customWidth="1"/>
    <col min="2" max="2" width="10.7109375" style="2" bestFit="1" customWidth="1"/>
    <col min="3" max="3" width="16.85546875" style="2" customWidth="1"/>
    <col min="4" max="4" width="25.28515625" style="2" customWidth="1"/>
    <col min="5" max="5" width="26.85546875" style="2" customWidth="1"/>
    <col min="6" max="6" width="23" style="2" customWidth="1"/>
    <col min="7" max="7" width="18.7109375" style="2" customWidth="1"/>
    <col min="8" max="16384" width="9.28515625" style="2"/>
  </cols>
  <sheetData>
    <row r="1" spans="1:7" ht="3.75" customHeight="1"/>
    <row r="2" spans="1:7">
      <c r="A2" s="52" t="s">
        <v>152</v>
      </c>
      <c r="E2" s="52" t="s">
        <v>549</v>
      </c>
    </row>
    <row r="3" spans="1:7" ht="15">
      <c r="A3" s="97" t="s">
        <v>13</v>
      </c>
      <c r="B3" s="98" t="s">
        <v>2</v>
      </c>
      <c r="E3" s="97" t="s">
        <v>13</v>
      </c>
      <c r="F3" s="98" t="s">
        <v>2</v>
      </c>
    </row>
    <row r="4" spans="1:7" ht="15">
      <c r="A4" s="99" t="s">
        <v>116</v>
      </c>
      <c r="B4" s="100">
        <f>+SUMIF(C9:C32,C9,B9:B32)</f>
        <v>699860.5</v>
      </c>
      <c r="C4" s="205">
        <f>+B4/$B$6</f>
        <v>0.52278176831071976</v>
      </c>
      <c r="E4" s="99" t="s">
        <v>116</v>
      </c>
      <c r="F4" s="100">
        <f>+SUMIF(G9:G32,G9,F9:F32)</f>
        <v>103891.68000000001</v>
      </c>
      <c r="G4" s="205">
        <f>+F4/$F$6</f>
        <v>0.44801234767438397</v>
      </c>
    </row>
    <row r="5" spans="1:7" ht="15">
      <c r="A5" s="101" t="s">
        <v>15</v>
      </c>
      <c r="B5" s="100">
        <f>+SUMIF(C9:C32,C10,B9:B32)</f>
        <v>638863.5</v>
      </c>
      <c r="C5" s="205">
        <f>+B5/$B$6</f>
        <v>0.47721823168928024</v>
      </c>
      <c r="E5" s="101" t="s">
        <v>15</v>
      </c>
      <c r="F5" s="100">
        <f>+SUMIF(G10:G33,G10,F10:F33)</f>
        <v>128003</v>
      </c>
      <c r="G5" s="205">
        <f>+F5/$F$6</f>
        <v>0.55198765232561608</v>
      </c>
    </row>
    <row r="6" spans="1:7" ht="12.75" customHeight="1">
      <c r="A6" s="102"/>
      <c r="B6" s="103">
        <f>SUM(B4:B5)</f>
        <v>1338724</v>
      </c>
      <c r="C6" s="51">
        <v>957561</v>
      </c>
      <c r="D6" s="204"/>
      <c r="E6" s="102"/>
      <c r="F6" s="103">
        <f>SUM(F4:F5)</f>
        <v>231894.68</v>
      </c>
      <c r="G6" s="51"/>
    </row>
    <row r="7" spans="1:7" ht="36.75" customHeight="1">
      <c r="A7" s="52" t="s">
        <v>183</v>
      </c>
      <c r="E7" s="52" t="s">
        <v>183</v>
      </c>
    </row>
    <row r="8" spans="1:7" ht="15">
      <c r="A8" s="48" t="s">
        <v>19</v>
      </c>
      <c r="B8" s="48" t="s">
        <v>2</v>
      </c>
      <c r="C8" s="49" t="s">
        <v>13</v>
      </c>
      <c r="E8" s="48" t="s">
        <v>19</v>
      </c>
      <c r="F8" s="225" t="s">
        <v>550</v>
      </c>
      <c r="G8" s="225" t="s">
        <v>13</v>
      </c>
    </row>
    <row r="9" spans="1:7" ht="15">
      <c r="A9" s="256" t="s">
        <v>16</v>
      </c>
      <c r="B9" s="55">
        <v>28000</v>
      </c>
      <c r="C9" s="145" t="s">
        <v>14</v>
      </c>
      <c r="E9" s="256" t="s">
        <v>16</v>
      </c>
      <c r="F9" s="55">
        <v>68275.02</v>
      </c>
      <c r="G9" s="145" t="s">
        <v>14</v>
      </c>
    </row>
    <row r="10" spans="1:7" ht="15">
      <c r="A10" s="257"/>
      <c r="B10" s="56">
        <v>16778</v>
      </c>
      <c r="C10" s="59" t="s">
        <v>15</v>
      </c>
      <c r="E10" s="257"/>
      <c r="F10" s="56">
        <v>1098</v>
      </c>
      <c r="G10" s="59" t="s">
        <v>15</v>
      </c>
    </row>
    <row r="11" spans="1:7" ht="15">
      <c r="A11" s="249" t="s">
        <v>17</v>
      </c>
      <c r="B11" s="57">
        <v>82350</v>
      </c>
      <c r="C11" s="145" t="s">
        <v>14</v>
      </c>
      <c r="E11" s="249" t="s">
        <v>17</v>
      </c>
      <c r="F11" s="57">
        <v>11125</v>
      </c>
      <c r="G11" s="127" t="s">
        <v>14</v>
      </c>
    </row>
    <row r="12" spans="1:7" ht="15">
      <c r="A12" s="250"/>
      <c r="B12" s="58">
        <v>0</v>
      </c>
      <c r="C12" s="61"/>
      <c r="E12" s="250"/>
      <c r="F12" s="58">
        <v>730</v>
      </c>
      <c r="G12" s="61" t="s">
        <v>15</v>
      </c>
    </row>
    <row r="13" spans="1:7" ht="15">
      <c r="A13" s="249" t="s">
        <v>18</v>
      </c>
      <c r="B13" s="57">
        <v>43500</v>
      </c>
      <c r="C13" s="145" t="s">
        <v>14</v>
      </c>
      <c r="E13" s="249" t="s">
        <v>18</v>
      </c>
      <c r="F13" s="57">
        <v>24491.66</v>
      </c>
      <c r="G13" s="127" t="s">
        <v>14</v>
      </c>
    </row>
    <row r="14" spans="1:7" ht="15">
      <c r="A14" s="250"/>
      <c r="B14" s="58">
        <v>46400</v>
      </c>
      <c r="C14" s="61" t="s">
        <v>15</v>
      </c>
      <c r="E14" s="250"/>
      <c r="F14" s="58">
        <v>126175</v>
      </c>
      <c r="G14" s="61" t="s">
        <v>15</v>
      </c>
    </row>
    <row r="15" spans="1:7" ht="15">
      <c r="A15" s="249" t="s">
        <v>149</v>
      </c>
      <c r="B15" s="57">
        <f>8000+7700</f>
        <v>15700</v>
      </c>
      <c r="C15" s="145" t="s">
        <v>14</v>
      </c>
      <c r="E15" s="249" t="s">
        <v>149</v>
      </c>
      <c r="F15" s="57"/>
      <c r="G15" s="145" t="s">
        <v>14</v>
      </c>
    </row>
    <row r="16" spans="1:7" ht="15">
      <c r="A16" s="250">
        <v>4</v>
      </c>
      <c r="B16" s="58">
        <f>28300-7700</f>
        <v>20600</v>
      </c>
      <c r="C16" s="61" t="s">
        <v>15</v>
      </c>
      <c r="E16" s="250">
        <v>4</v>
      </c>
      <c r="F16" s="58"/>
      <c r="G16" s="59" t="s">
        <v>15</v>
      </c>
    </row>
    <row r="17" spans="1:7" ht="15">
      <c r="A17" s="249" t="s">
        <v>150</v>
      </c>
      <c r="B17" s="57">
        <v>24740</v>
      </c>
      <c r="C17" s="145" t="s">
        <v>14</v>
      </c>
      <c r="E17" s="249" t="s">
        <v>150</v>
      </c>
      <c r="F17" s="135"/>
      <c r="G17" s="145" t="s">
        <v>14</v>
      </c>
    </row>
    <row r="18" spans="1:7" ht="15">
      <c r="A18" s="250">
        <v>5</v>
      </c>
      <c r="B18" s="58">
        <v>69660</v>
      </c>
      <c r="C18" s="61" t="s">
        <v>15</v>
      </c>
      <c r="E18" s="250">
        <v>5</v>
      </c>
      <c r="F18" s="135"/>
      <c r="G18" s="59" t="s">
        <v>15</v>
      </c>
    </row>
    <row r="19" spans="1:7" ht="15" customHeight="1">
      <c r="A19" s="249" t="s">
        <v>154</v>
      </c>
      <c r="B19" s="57">
        <v>80500</v>
      </c>
      <c r="C19" s="145" t="s">
        <v>14</v>
      </c>
      <c r="E19" s="249" t="s">
        <v>154</v>
      </c>
      <c r="F19" s="135"/>
      <c r="G19" s="145" t="s">
        <v>14</v>
      </c>
    </row>
    <row r="20" spans="1:7" ht="15" customHeight="1">
      <c r="A20" s="250">
        <v>5</v>
      </c>
      <c r="B20" s="58">
        <v>97106.5</v>
      </c>
      <c r="C20" s="61" t="s">
        <v>15</v>
      </c>
      <c r="E20" s="250">
        <v>5</v>
      </c>
      <c r="F20" s="135"/>
      <c r="G20" s="59" t="s">
        <v>15</v>
      </c>
    </row>
    <row r="21" spans="1:7" ht="15" customHeight="1">
      <c r="A21" s="249" t="s">
        <v>155</v>
      </c>
      <c r="B21" s="57">
        <v>10000</v>
      </c>
      <c r="C21" s="145" t="s">
        <v>14</v>
      </c>
      <c r="E21" s="249" t="s">
        <v>155</v>
      </c>
      <c r="F21" s="135"/>
      <c r="G21" s="145" t="s">
        <v>14</v>
      </c>
    </row>
    <row r="22" spans="1:7" ht="15" customHeight="1">
      <c r="A22" s="250">
        <v>5</v>
      </c>
      <c r="B22" s="126">
        <v>58670</v>
      </c>
      <c r="C22" s="61" t="s">
        <v>15</v>
      </c>
      <c r="E22" s="250">
        <v>5</v>
      </c>
      <c r="F22" s="135"/>
      <c r="G22" s="59" t="s">
        <v>15</v>
      </c>
    </row>
    <row r="23" spans="1:7" ht="15" customHeight="1">
      <c r="A23" s="249" t="s">
        <v>156</v>
      </c>
      <c r="B23" s="57">
        <v>23150</v>
      </c>
      <c r="C23" s="145" t="s">
        <v>14</v>
      </c>
      <c r="E23" s="249" t="s">
        <v>156</v>
      </c>
      <c r="F23" s="135"/>
      <c r="G23" s="145" t="s">
        <v>14</v>
      </c>
    </row>
    <row r="24" spans="1:7" ht="15">
      <c r="A24" s="250">
        <v>5</v>
      </c>
      <c r="B24" s="58">
        <v>0</v>
      </c>
      <c r="C24" s="61" t="s">
        <v>15</v>
      </c>
      <c r="E24" s="250">
        <v>5</v>
      </c>
      <c r="G24" s="59" t="s">
        <v>15</v>
      </c>
    </row>
    <row r="25" spans="1:7" ht="15">
      <c r="A25" s="249" t="s">
        <v>157</v>
      </c>
      <c r="B25" s="57">
        <v>84250</v>
      </c>
      <c r="C25" s="145" t="s">
        <v>14</v>
      </c>
      <c r="E25" s="249" t="s">
        <v>157</v>
      </c>
      <c r="F25" s="135"/>
      <c r="G25" s="145" t="s">
        <v>14</v>
      </c>
    </row>
    <row r="26" spans="1:7" ht="15">
      <c r="A26" s="250">
        <v>5</v>
      </c>
      <c r="B26" s="58">
        <v>31034</v>
      </c>
      <c r="C26" s="61" t="s">
        <v>15</v>
      </c>
      <c r="D26" s="204"/>
      <c r="E26" s="250">
        <v>5</v>
      </c>
      <c r="F26" s="135"/>
      <c r="G26" s="59" t="s">
        <v>15</v>
      </c>
    </row>
    <row r="27" spans="1:7" ht="15">
      <c r="A27" s="249" t="s">
        <v>158</v>
      </c>
      <c r="B27" s="57">
        <v>66755</v>
      </c>
      <c r="C27" s="145" t="s">
        <v>14</v>
      </c>
      <c r="E27" s="249" t="s">
        <v>158</v>
      </c>
      <c r="F27" s="135"/>
      <c r="G27" s="226" t="s">
        <v>14</v>
      </c>
    </row>
    <row r="28" spans="1:7" ht="15">
      <c r="A28" s="250">
        <v>5</v>
      </c>
      <c r="B28" s="126">
        <f>52380-1200</f>
        <v>51180</v>
      </c>
      <c r="C28" s="61" t="s">
        <v>15</v>
      </c>
      <c r="D28" s="204"/>
      <c r="E28" s="250">
        <v>5</v>
      </c>
      <c r="F28" s="135"/>
      <c r="G28" s="226" t="s">
        <v>15</v>
      </c>
    </row>
    <row r="29" spans="1:7" ht="15">
      <c r="A29" s="249" t="s">
        <v>159</v>
      </c>
      <c r="B29" s="57">
        <v>106888</v>
      </c>
      <c r="C29" s="145" t="s">
        <v>14</v>
      </c>
      <c r="E29" s="249" t="s">
        <v>159</v>
      </c>
      <c r="F29" s="135"/>
      <c r="G29" s="226" t="s">
        <v>14</v>
      </c>
    </row>
    <row r="30" spans="1:7" ht="15">
      <c r="A30" s="250">
        <v>5</v>
      </c>
      <c r="B30" s="58">
        <v>300</v>
      </c>
      <c r="C30" s="61" t="s">
        <v>15</v>
      </c>
      <c r="E30" s="250">
        <v>5</v>
      </c>
      <c r="F30" s="135"/>
      <c r="G30" s="226" t="s">
        <v>15</v>
      </c>
    </row>
    <row r="31" spans="1:7" ht="15">
      <c r="A31" s="249" t="s">
        <v>160</v>
      </c>
      <c r="B31" s="135">
        <v>134027.5</v>
      </c>
      <c r="C31" s="145" t="s">
        <v>14</v>
      </c>
      <c r="E31" s="249" t="s">
        <v>160</v>
      </c>
      <c r="F31" s="135"/>
      <c r="G31" s="226" t="s">
        <v>14</v>
      </c>
    </row>
    <row r="32" spans="1:7" ht="15">
      <c r="A32" s="250">
        <v>5</v>
      </c>
      <c r="B32" s="135">
        <v>247135</v>
      </c>
      <c r="C32" s="61" t="s">
        <v>15</v>
      </c>
      <c r="E32" s="250">
        <v>5</v>
      </c>
      <c r="F32" s="135"/>
      <c r="G32" s="61" t="s">
        <v>15</v>
      </c>
    </row>
    <row r="33" spans="2:6" ht="19.5" customHeight="1">
      <c r="B33" s="51">
        <f>SUM(B9:B32)</f>
        <v>1338724</v>
      </c>
      <c r="F33" s="51">
        <f>SUM(F9:F32)</f>
        <v>231894.68</v>
      </c>
    </row>
  </sheetData>
  <mergeCells count="24">
    <mergeCell ref="E29:E30"/>
    <mergeCell ref="E31:E32"/>
    <mergeCell ref="E19:E20"/>
    <mergeCell ref="E21:E22"/>
    <mergeCell ref="E23:E24"/>
    <mergeCell ref="E25:E26"/>
    <mergeCell ref="E27:E28"/>
    <mergeCell ref="E9:E10"/>
    <mergeCell ref="E11:E12"/>
    <mergeCell ref="E13:E14"/>
    <mergeCell ref="E15:E16"/>
    <mergeCell ref="E17:E18"/>
    <mergeCell ref="A9:A10"/>
    <mergeCell ref="A13:A14"/>
    <mergeCell ref="A15:A16"/>
    <mergeCell ref="A31:A32"/>
    <mergeCell ref="A11:A12"/>
    <mergeCell ref="A17:A18"/>
    <mergeCell ref="A29:A30"/>
    <mergeCell ref="A19:A20"/>
    <mergeCell ref="A21:A22"/>
    <mergeCell ref="A23:A24"/>
    <mergeCell ref="A25:A26"/>
    <mergeCell ref="A27:A2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70" zoomScaleNormal="70" workbookViewId="0">
      <selection activeCell="A38" sqref="A38"/>
    </sheetView>
  </sheetViews>
  <sheetFormatPr defaultRowHeight="12.75"/>
  <cols>
    <col min="1" max="1" width="14.28515625" style="91" bestFit="1" customWidth="1"/>
    <col min="2" max="2" width="38.85546875" style="91" bestFit="1" customWidth="1"/>
    <col min="3" max="3" width="12" style="91" bestFit="1" customWidth="1"/>
    <col min="4" max="4" width="23.7109375" style="91" bestFit="1" customWidth="1"/>
    <col min="5" max="5" width="11.5703125" style="91" bestFit="1" customWidth="1"/>
    <col min="6" max="6" width="10.5703125" style="91" bestFit="1" customWidth="1"/>
    <col min="7" max="7" width="15" style="91" bestFit="1" customWidth="1"/>
    <col min="8" max="8" width="10.140625" style="91" bestFit="1" customWidth="1"/>
    <col min="9" max="9" width="12.140625" style="91" bestFit="1" customWidth="1"/>
    <col min="10" max="10" width="23.42578125" style="96" customWidth="1"/>
    <col min="11" max="16384" width="9.140625" style="91"/>
  </cols>
  <sheetData>
    <row r="1" spans="1:10" ht="15">
      <c r="A1" s="90" t="s">
        <v>115</v>
      </c>
      <c r="B1" s="90" t="s">
        <v>1</v>
      </c>
      <c r="C1" s="90" t="s">
        <v>21</v>
      </c>
      <c r="D1" s="90" t="s">
        <v>3</v>
      </c>
      <c r="E1" s="90" t="s">
        <v>15</v>
      </c>
      <c r="F1" s="90" t="s">
        <v>116</v>
      </c>
      <c r="G1" s="90" t="s">
        <v>162</v>
      </c>
      <c r="H1" s="90" t="s">
        <v>117</v>
      </c>
      <c r="I1" s="90" t="s">
        <v>134</v>
      </c>
      <c r="J1" s="94" t="s">
        <v>213</v>
      </c>
    </row>
    <row r="2" spans="1:10" ht="15">
      <c r="A2" s="92" t="s">
        <v>163</v>
      </c>
      <c r="B2" s="92" t="s">
        <v>164</v>
      </c>
      <c r="C2" s="92" t="s">
        <v>77</v>
      </c>
      <c r="D2" s="92" t="s">
        <v>165</v>
      </c>
      <c r="E2" s="93">
        <v>400000</v>
      </c>
      <c r="F2" s="93">
        <v>0</v>
      </c>
      <c r="G2" s="93">
        <v>400000</v>
      </c>
      <c r="H2" s="93">
        <v>0</v>
      </c>
      <c r="I2" s="93">
        <v>0</v>
      </c>
      <c r="J2" s="95" t="s">
        <v>212</v>
      </c>
    </row>
    <row r="3" spans="1:10" ht="15">
      <c r="A3" s="92" t="s">
        <v>163</v>
      </c>
      <c r="B3" s="92" t="s">
        <v>193</v>
      </c>
      <c r="C3" s="92" t="s">
        <v>194</v>
      </c>
      <c r="D3" s="92" t="s">
        <v>165</v>
      </c>
      <c r="E3" s="93">
        <v>216000</v>
      </c>
      <c r="F3" s="93">
        <v>0</v>
      </c>
      <c r="G3" s="93">
        <v>216000</v>
      </c>
      <c r="H3" s="93">
        <v>0</v>
      </c>
      <c r="I3" s="93">
        <v>0</v>
      </c>
      <c r="J3" s="95"/>
    </row>
    <row r="4" spans="1:10" ht="15">
      <c r="A4" s="92" t="s">
        <v>125</v>
      </c>
      <c r="B4" s="92" t="s">
        <v>166</v>
      </c>
      <c r="C4" s="92" t="s">
        <v>167</v>
      </c>
      <c r="D4" s="92" t="s">
        <v>137</v>
      </c>
      <c r="E4" s="93">
        <v>0</v>
      </c>
      <c r="F4" s="93">
        <v>800</v>
      </c>
      <c r="G4" s="93">
        <v>800</v>
      </c>
      <c r="H4" s="93">
        <v>10</v>
      </c>
      <c r="I4" s="93">
        <v>0</v>
      </c>
      <c r="J4" s="95"/>
    </row>
    <row r="5" spans="1:10" ht="15">
      <c r="A5" s="92" t="s">
        <v>125</v>
      </c>
      <c r="B5" s="92" t="s">
        <v>139</v>
      </c>
      <c r="C5" s="92" t="s">
        <v>28</v>
      </c>
      <c r="D5" s="92" t="s">
        <v>9</v>
      </c>
      <c r="E5" s="93">
        <v>175000</v>
      </c>
      <c r="F5" s="93">
        <v>50000</v>
      </c>
      <c r="G5" s="93">
        <v>225000</v>
      </c>
      <c r="H5" s="93">
        <v>70</v>
      </c>
      <c r="I5" s="93">
        <v>35.75</v>
      </c>
      <c r="J5" s="95"/>
    </row>
    <row r="6" spans="1:10" ht="15">
      <c r="A6" s="92" t="s">
        <v>125</v>
      </c>
      <c r="B6" s="92" t="s">
        <v>138</v>
      </c>
      <c r="C6" s="92" t="s">
        <v>185</v>
      </c>
      <c r="D6" s="92" t="s">
        <v>7</v>
      </c>
      <c r="E6" s="93">
        <v>0</v>
      </c>
      <c r="F6" s="93">
        <v>12000</v>
      </c>
      <c r="G6" s="93">
        <v>12000</v>
      </c>
      <c r="H6" s="93">
        <v>15</v>
      </c>
      <c r="I6" s="93">
        <v>15.75</v>
      </c>
      <c r="J6" s="95"/>
    </row>
    <row r="7" spans="1:10" ht="15">
      <c r="A7" s="92" t="s">
        <v>125</v>
      </c>
      <c r="B7" s="92" t="s">
        <v>141</v>
      </c>
      <c r="C7" s="92" t="s">
        <v>142</v>
      </c>
      <c r="D7" s="92" t="s">
        <v>5</v>
      </c>
      <c r="E7" s="93">
        <v>0</v>
      </c>
      <c r="F7" s="93">
        <v>12500</v>
      </c>
      <c r="G7" s="93">
        <v>12500</v>
      </c>
      <c r="H7" s="93">
        <v>20</v>
      </c>
      <c r="I7" s="93">
        <v>1</v>
      </c>
      <c r="J7" s="95"/>
    </row>
    <row r="8" spans="1:10" ht="15">
      <c r="A8" s="92" t="s">
        <v>125</v>
      </c>
      <c r="B8" s="92" t="s">
        <v>138</v>
      </c>
      <c r="C8" s="92" t="s">
        <v>63</v>
      </c>
      <c r="D8" s="92" t="s">
        <v>7</v>
      </c>
      <c r="E8" s="93">
        <v>0</v>
      </c>
      <c r="F8" s="93">
        <v>8000</v>
      </c>
      <c r="G8" s="93">
        <v>8000</v>
      </c>
      <c r="H8" s="93">
        <v>11</v>
      </c>
      <c r="I8" s="93">
        <v>6.125</v>
      </c>
      <c r="J8" s="95"/>
    </row>
    <row r="9" spans="1:10" ht="15">
      <c r="A9" s="92" t="s">
        <v>125</v>
      </c>
      <c r="B9" s="92" t="s">
        <v>128</v>
      </c>
      <c r="C9" s="92" t="s">
        <v>79</v>
      </c>
      <c r="D9" s="92" t="s">
        <v>8</v>
      </c>
      <c r="E9" s="93">
        <v>0</v>
      </c>
      <c r="F9" s="93">
        <v>9000</v>
      </c>
      <c r="G9" s="93">
        <v>9000</v>
      </c>
      <c r="H9" s="93">
        <v>12</v>
      </c>
      <c r="I9" s="93">
        <v>8.25</v>
      </c>
      <c r="J9" s="95"/>
    </row>
    <row r="10" spans="1:10" ht="15">
      <c r="A10" s="92" t="s">
        <v>125</v>
      </c>
      <c r="B10" s="92" t="s">
        <v>61</v>
      </c>
      <c r="C10" s="92" t="s">
        <v>114</v>
      </c>
      <c r="D10" s="92" t="s">
        <v>5</v>
      </c>
      <c r="E10" s="93">
        <v>0</v>
      </c>
      <c r="F10" s="93">
        <v>4000</v>
      </c>
      <c r="G10" s="93">
        <v>4000</v>
      </c>
      <c r="H10" s="93">
        <v>6</v>
      </c>
      <c r="I10" s="93">
        <v>1</v>
      </c>
      <c r="J10" s="95"/>
    </row>
    <row r="11" spans="1:10" ht="15">
      <c r="A11" s="92" t="s">
        <v>125</v>
      </c>
      <c r="B11" s="92" t="s">
        <v>10</v>
      </c>
      <c r="C11" s="92" t="s">
        <v>39</v>
      </c>
      <c r="D11" s="92" t="s">
        <v>137</v>
      </c>
      <c r="E11" s="93">
        <v>0</v>
      </c>
      <c r="F11" s="93">
        <v>43000</v>
      </c>
      <c r="G11" s="93">
        <v>43000</v>
      </c>
      <c r="H11" s="93">
        <v>40</v>
      </c>
      <c r="I11" s="93">
        <v>62</v>
      </c>
      <c r="J11" s="95"/>
    </row>
    <row r="12" spans="1:10" ht="15">
      <c r="A12" s="92" t="s">
        <v>125</v>
      </c>
      <c r="B12" s="92" t="s">
        <v>127</v>
      </c>
      <c r="C12" s="92" t="s">
        <v>135</v>
      </c>
      <c r="D12" s="92" t="s">
        <v>5</v>
      </c>
      <c r="E12" s="93">
        <v>0</v>
      </c>
      <c r="F12" s="93">
        <v>3000</v>
      </c>
      <c r="G12" s="93">
        <v>3000</v>
      </c>
      <c r="H12" s="93">
        <v>4</v>
      </c>
      <c r="I12" s="93">
        <v>1</v>
      </c>
      <c r="J12" s="95"/>
    </row>
    <row r="13" spans="1:10" ht="15">
      <c r="A13" s="92" t="s">
        <v>125</v>
      </c>
      <c r="B13" s="92" t="s">
        <v>127</v>
      </c>
      <c r="C13" s="92" t="s">
        <v>44</v>
      </c>
      <c r="D13" s="92" t="s">
        <v>4</v>
      </c>
      <c r="E13" s="93">
        <v>0</v>
      </c>
      <c r="F13" s="93">
        <v>3500</v>
      </c>
      <c r="G13" s="93">
        <v>3500</v>
      </c>
      <c r="H13" s="93">
        <v>5</v>
      </c>
      <c r="I13" s="93">
        <v>5</v>
      </c>
      <c r="J13" s="95"/>
    </row>
    <row r="14" spans="1:10" ht="15">
      <c r="A14" s="92" t="s">
        <v>125</v>
      </c>
      <c r="B14" s="92" t="s">
        <v>168</v>
      </c>
      <c r="C14" s="92" t="s">
        <v>169</v>
      </c>
      <c r="D14" s="92" t="s">
        <v>4</v>
      </c>
      <c r="E14" s="93">
        <v>0</v>
      </c>
      <c r="F14" s="93">
        <v>11000</v>
      </c>
      <c r="G14" s="93">
        <v>11000</v>
      </c>
      <c r="H14" s="93">
        <v>14</v>
      </c>
      <c r="I14" s="93">
        <v>5</v>
      </c>
      <c r="J14" s="95"/>
    </row>
    <row r="15" spans="1:10" ht="15">
      <c r="A15" s="92" t="s">
        <v>125</v>
      </c>
      <c r="B15" s="92" t="s">
        <v>127</v>
      </c>
      <c r="C15" s="92" t="s">
        <v>74</v>
      </c>
      <c r="D15" s="92" t="s">
        <v>4</v>
      </c>
      <c r="E15" s="93">
        <v>0</v>
      </c>
      <c r="F15" s="93">
        <v>24000</v>
      </c>
      <c r="G15" s="93">
        <v>24000</v>
      </c>
      <c r="H15" s="93">
        <v>0</v>
      </c>
      <c r="I15" s="93">
        <v>5.75</v>
      </c>
      <c r="J15" s="95"/>
    </row>
    <row r="16" spans="1:10" ht="15">
      <c r="A16" s="92" t="s">
        <v>125</v>
      </c>
      <c r="B16" s="92" t="s">
        <v>195</v>
      </c>
      <c r="C16" s="92" t="s">
        <v>196</v>
      </c>
      <c r="D16" s="92" t="s">
        <v>5</v>
      </c>
      <c r="E16" s="93">
        <v>6300</v>
      </c>
      <c r="F16" s="93">
        <v>0</v>
      </c>
      <c r="G16" s="93">
        <v>6300</v>
      </c>
      <c r="H16" s="93">
        <v>0</v>
      </c>
      <c r="I16" s="93">
        <v>0</v>
      </c>
      <c r="J16" s="95"/>
    </row>
    <row r="17" spans="1:10" ht="15">
      <c r="A17" s="92" t="s">
        <v>125</v>
      </c>
      <c r="B17" s="92" t="s">
        <v>81</v>
      </c>
      <c r="C17" s="92" t="s">
        <v>83</v>
      </c>
      <c r="D17" s="92" t="s">
        <v>4</v>
      </c>
      <c r="E17" s="93">
        <v>9000</v>
      </c>
      <c r="F17" s="93">
        <v>9000</v>
      </c>
      <c r="G17" s="93">
        <v>18000</v>
      </c>
      <c r="H17" s="93">
        <v>12</v>
      </c>
      <c r="I17" s="93">
        <v>2.5</v>
      </c>
      <c r="J17" s="95"/>
    </row>
    <row r="18" spans="1:10" ht="15">
      <c r="A18" s="92" t="s">
        <v>125</v>
      </c>
      <c r="B18" s="92" t="s">
        <v>127</v>
      </c>
      <c r="C18" s="92" t="s">
        <v>197</v>
      </c>
      <c r="D18" s="92" t="s">
        <v>4</v>
      </c>
      <c r="E18" s="93">
        <v>43410</v>
      </c>
      <c r="F18" s="93">
        <v>0</v>
      </c>
      <c r="G18" s="93">
        <v>43410</v>
      </c>
      <c r="H18" s="93">
        <v>0</v>
      </c>
      <c r="I18" s="93">
        <v>0</v>
      </c>
      <c r="J18" s="95"/>
    </row>
    <row r="19" spans="1:10" ht="15">
      <c r="A19" s="92" t="s">
        <v>125</v>
      </c>
      <c r="B19" s="92" t="s">
        <v>198</v>
      </c>
      <c r="C19" s="92" t="s">
        <v>199</v>
      </c>
      <c r="D19" s="92" t="s">
        <v>4</v>
      </c>
      <c r="E19" s="93">
        <v>20700</v>
      </c>
      <c r="F19" s="93">
        <v>500</v>
      </c>
      <c r="G19" s="93">
        <v>21200</v>
      </c>
      <c r="H19" s="93">
        <v>0</v>
      </c>
      <c r="I19" s="93">
        <v>0</v>
      </c>
      <c r="J19" s="95"/>
    </row>
    <row r="20" spans="1:10" ht="15">
      <c r="A20" s="92" t="s">
        <v>125</v>
      </c>
      <c r="B20" s="92" t="s">
        <v>127</v>
      </c>
      <c r="C20" s="92" t="s">
        <v>60</v>
      </c>
      <c r="D20" s="92" t="s">
        <v>4</v>
      </c>
      <c r="E20" s="93">
        <v>0</v>
      </c>
      <c r="F20" s="93">
        <v>3500</v>
      </c>
      <c r="G20" s="93">
        <v>3500</v>
      </c>
      <c r="H20" s="93">
        <v>5</v>
      </c>
      <c r="I20" s="93">
        <v>4.875</v>
      </c>
      <c r="J20" s="95"/>
    </row>
    <row r="21" spans="1:10" ht="15">
      <c r="A21" s="92" t="s">
        <v>125</v>
      </c>
      <c r="B21" s="92" t="s">
        <v>195</v>
      </c>
      <c r="C21" s="92" t="s">
        <v>200</v>
      </c>
      <c r="D21" s="92" t="s">
        <v>201</v>
      </c>
      <c r="E21" s="93">
        <v>9450</v>
      </c>
      <c r="F21" s="93">
        <v>0</v>
      </c>
      <c r="G21" s="93">
        <v>9450</v>
      </c>
      <c r="H21" s="93">
        <v>0</v>
      </c>
      <c r="I21" s="93">
        <v>0</v>
      </c>
      <c r="J21" s="95"/>
    </row>
    <row r="22" spans="1:10" ht="15">
      <c r="A22" s="92" t="s">
        <v>125</v>
      </c>
      <c r="B22" s="92" t="s">
        <v>126</v>
      </c>
      <c r="C22" s="92" t="s">
        <v>62</v>
      </c>
      <c r="D22" s="92" t="s">
        <v>136</v>
      </c>
      <c r="E22" s="93">
        <v>14000</v>
      </c>
      <c r="F22" s="93">
        <v>13000</v>
      </c>
      <c r="G22" s="93">
        <v>27000</v>
      </c>
      <c r="H22" s="93">
        <v>17</v>
      </c>
      <c r="I22" s="93">
        <v>4.5</v>
      </c>
      <c r="J22" s="95"/>
    </row>
    <row r="23" spans="1:10" ht="15">
      <c r="A23" s="92" t="s">
        <v>125</v>
      </c>
      <c r="B23" s="92" t="s">
        <v>202</v>
      </c>
      <c r="C23" s="92" t="s">
        <v>203</v>
      </c>
      <c r="D23" s="92" t="s">
        <v>204</v>
      </c>
      <c r="E23" s="93">
        <v>20000</v>
      </c>
      <c r="F23" s="93">
        <v>5000</v>
      </c>
      <c r="G23" s="93">
        <v>25000</v>
      </c>
      <c r="H23" s="93">
        <v>10</v>
      </c>
      <c r="I23" s="93">
        <v>0</v>
      </c>
      <c r="J23" s="95"/>
    </row>
    <row r="24" spans="1:10" ht="15">
      <c r="A24" s="92" t="s">
        <v>125</v>
      </c>
      <c r="B24" s="92" t="s">
        <v>129</v>
      </c>
      <c r="C24" s="92" t="s">
        <v>65</v>
      </c>
      <c r="D24" s="92" t="s">
        <v>4</v>
      </c>
      <c r="E24" s="93">
        <v>0</v>
      </c>
      <c r="F24" s="93">
        <v>4900</v>
      </c>
      <c r="G24" s="93">
        <v>4900</v>
      </c>
      <c r="H24" s="93">
        <v>9</v>
      </c>
      <c r="I24" s="93">
        <v>9</v>
      </c>
      <c r="J24" s="95"/>
    </row>
    <row r="25" spans="1:10" ht="15">
      <c r="A25" s="92" t="s">
        <v>118</v>
      </c>
      <c r="B25" s="92" t="s">
        <v>121</v>
      </c>
      <c r="C25" s="92" t="s">
        <v>69</v>
      </c>
      <c r="D25" s="92" t="s">
        <v>9</v>
      </c>
      <c r="E25" s="93">
        <v>2066</v>
      </c>
      <c r="F25" s="93">
        <v>3500</v>
      </c>
      <c r="G25" s="93">
        <v>5566</v>
      </c>
      <c r="H25" s="93">
        <v>5</v>
      </c>
      <c r="I25" s="93">
        <v>2</v>
      </c>
      <c r="J25" s="95"/>
    </row>
    <row r="26" spans="1:10" ht="15">
      <c r="A26" s="92" t="s">
        <v>118</v>
      </c>
      <c r="B26" s="92" t="s">
        <v>122</v>
      </c>
      <c r="C26" s="92" t="s">
        <v>112</v>
      </c>
      <c r="D26" s="92" t="s">
        <v>9</v>
      </c>
      <c r="E26" s="93">
        <v>2155</v>
      </c>
      <c r="F26" s="93">
        <v>2000</v>
      </c>
      <c r="G26" s="93">
        <v>4155</v>
      </c>
      <c r="H26" s="93">
        <v>3</v>
      </c>
      <c r="I26" s="93">
        <v>0</v>
      </c>
      <c r="J26" s="95"/>
    </row>
    <row r="27" spans="1:10" ht="15">
      <c r="A27" s="92" t="s">
        <v>118</v>
      </c>
      <c r="B27" s="92" t="s">
        <v>40</v>
      </c>
      <c r="C27" s="92" t="s">
        <v>66</v>
      </c>
      <c r="D27" s="92" t="s">
        <v>8</v>
      </c>
      <c r="E27" s="93">
        <v>0</v>
      </c>
      <c r="F27" s="93">
        <v>10000</v>
      </c>
      <c r="G27" s="93">
        <v>10000</v>
      </c>
      <c r="H27" s="93">
        <v>15</v>
      </c>
      <c r="I27" s="93">
        <v>1.5</v>
      </c>
      <c r="J27" s="95"/>
    </row>
    <row r="28" spans="1:10" ht="15">
      <c r="A28" s="92" t="s">
        <v>118</v>
      </c>
      <c r="B28" s="92" t="s">
        <v>124</v>
      </c>
      <c r="C28" s="92" t="s">
        <v>42</v>
      </c>
      <c r="D28" s="92" t="s">
        <v>137</v>
      </c>
      <c r="E28" s="93">
        <v>0</v>
      </c>
      <c r="F28" s="93">
        <v>28000</v>
      </c>
      <c r="G28" s="93">
        <v>28000</v>
      </c>
      <c r="H28" s="93">
        <v>46</v>
      </c>
      <c r="I28" s="93">
        <v>6.25</v>
      </c>
      <c r="J28" s="95"/>
    </row>
    <row r="29" spans="1:10" ht="15">
      <c r="A29" s="92" t="s">
        <v>118</v>
      </c>
      <c r="B29" s="92" t="s">
        <v>40</v>
      </c>
      <c r="C29" s="92" t="s">
        <v>59</v>
      </c>
      <c r="D29" s="92" t="s">
        <v>137</v>
      </c>
      <c r="E29" s="93">
        <v>0</v>
      </c>
      <c r="F29" s="93">
        <v>9000</v>
      </c>
      <c r="G29" s="93">
        <v>9000</v>
      </c>
      <c r="H29" s="93">
        <v>15</v>
      </c>
      <c r="I29" s="93">
        <v>11.125</v>
      </c>
      <c r="J29" s="95"/>
    </row>
    <row r="30" spans="1:10" ht="15">
      <c r="A30" s="92" t="s">
        <v>118</v>
      </c>
      <c r="B30" s="92" t="s">
        <v>119</v>
      </c>
      <c r="C30" s="92" t="s">
        <v>53</v>
      </c>
      <c r="D30" s="92" t="s">
        <v>9</v>
      </c>
      <c r="E30" s="93">
        <v>2300</v>
      </c>
      <c r="F30" s="93">
        <v>4000</v>
      </c>
      <c r="G30" s="93">
        <v>6300</v>
      </c>
      <c r="H30" s="93">
        <v>6</v>
      </c>
      <c r="I30" s="93">
        <v>3</v>
      </c>
      <c r="J30" s="95"/>
    </row>
    <row r="31" spans="1:10" ht="15">
      <c r="A31" s="92" t="s">
        <v>118</v>
      </c>
      <c r="B31" s="92" t="s">
        <v>86</v>
      </c>
      <c r="C31" s="92" t="s">
        <v>85</v>
      </c>
      <c r="D31" s="92" t="s">
        <v>137</v>
      </c>
      <c r="E31" s="93">
        <v>0</v>
      </c>
      <c r="F31" s="93">
        <v>12000</v>
      </c>
      <c r="G31" s="93">
        <v>12000</v>
      </c>
      <c r="H31" s="93">
        <v>15</v>
      </c>
      <c r="I31" s="93">
        <v>10.75</v>
      </c>
      <c r="J31" s="95"/>
    </row>
    <row r="32" spans="1:10" ht="15">
      <c r="A32" s="92" t="s">
        <v>118</v>
      </c>
      <c r="B32" s="92" t="s">
        <v>120</v>
      </c>
      <c r="C32" s="92" t="s">
        <v>82</v>
      </c>
      <c r="D32" s="92" t="s">
        <v>8</v>
      </c>
      <c r="E32" s="93">
        <v>0</v>
      </c>
      <c r="F32" s="93">
        <v>16500</v>
      </c>
      <c r="G32" s="93">
        <v>16500</v>
      </c>
      <c r="H32" s="93">
        <v>27.5</v>
      </c>
      <c r="I32" s="93">
        <v>17.75</v>
      </c>
      <c r="J32" s="95"/>
    </row>
    <row r="33" spans="1:10" ht="15">
      <c r="A33" s="92" t="s">
        <v>118</v>
      </c>
      <c r="B33" s="92" t="s">
        <v>57</v>
      </c>
      <c r="C33" s="92" t="s">
        <v>174</v>
      </c>
      <c r="D33" s="92" t="s">
        <v>5</v>
      </c>
      <c r="E33" s="93">
        <v>2697</v>
      </c>
      <c r="F33" s="93">
        <v>1800</v>
      </c>
      <c r="G33" s="93">
        <v>4497</v>
      </c>
      <c r="H33" s="93">
        <v>3</v>
      </c>
      <c r="I33" s="93">
        <v>0.5</v>
      </c>
      <c r="J33" s="95"/>
    </row>
    <row r="34" spans="1:10" ht="15">
      <c r="A34" s="92" t="s">
        <v>118</v>
      </c>
      <c r="B34" s="92" t="s">
        <v>205</v>
      </c>
      <c r="C34" s="92" t="s">
        <v>184</v>
      </c>
      <c r="D34" s="92" t="s">
        <v>5</v>
      </c>
      <c r="E34" s="93">
        <v>8500</v>
      </c>
      <c r="F34" s="93">
        <v>1250</v>
      </c>
      <c r="G34" s="93">
        <v>9750</v>
      </c>
      <c r="H34" s="93">
        <v>3</v>
      </c>
      <c r="I34" s="93">
        <v>0.25</v>
      </c>
      <c r="J34" s="95"/>
    </row>
    <row r="35" spans="1:10" ht="15">
      <c r="A35" s="92" t="s">
        <v>118</v>
      </c>
      <c r="B35" s="92" t="s">
        <v>206</v>
      </c>
      <c r="C35" s="92" t="s">
        <v>207</v>
      </c>
      <c r="D35" s="92" t="s">
        <v>5</v>
      </c>
      <c r="E35" s="93">
        <v>6032.5</v>
      </c>
      <c r="F35" s="93">
        <v>0</v>
      </c>
      <c r="G35" s="93">
        <v>6032.5</v>
      </c>
      <c r="H35" s="93">
        <v>0</v>
      </c>
      <c r="I35" s="93">
        <v>0</v>
      </c>
      <c r="J35" s="95"/>
    </row>
    <row r="36" spans="1:10" ht="15">
      <c r="A36" s="92" t="s">
        <v>118</v>
      </c>
      <c r="B36" s="92" t="s">
        <v>208</v>
      </c>
      <c r="C36" s="92" t="s">
        <v>209</v>
      </c>
      <c r="D36" s="92" t="s">
        <v>5</v>
      </c>
      <c r="E36" s="93">
        <v>224</v>
      </c>
      <c r="F36" s="93">
        <v>0</v>
      </c>
      <c r="G36" s="93">
        <v>224</v>
      </c>
      <c r="H36" s="93">
        <v>0</v>
      </c>
      <c r="I36" s="93">
        <v>0</v>
      </c>
      <c r="J36" s="95"/>
    </row>
    <row r="37" spans="1:10" ht="15">
      <c r="A37" s="92" t="s">
        <v>118</v>
      </c>
      <c r="B37" s="92" t="s">
        <v>86</v>
      </c>
      <c r="C37" s="92" t="s">
        <v>210</v>
      </c>
      <c r="D37" s="92" t="s">
        <v>5</v>
      </c>
      <c r="E37" s="93">
        <v>553</v>
      </c>
      <c r="F37" s="93">
        <v>0</v>
      </c>
      <c r="G37" s="93">
        <v>553</v>
      </c>
      <c r="H37" s="93">
        <v>0</v>
      </c>
      <c r="I37" s="93">
        <v>0</v>
      </c>
      <c r="J37" s="95"/>
    </row>
    <row r="38" spans="1:10" ht="15">
      <c r="A38" s="92" t="s">
        <v>118</v>
      </c>
      <c r="B38" s="92" t="s">
        <v>124</v>
      </c>
      <c r="C38" s="92" t="s">
        <v>211</v>
      </c>
      <c r="D38" s="92" t="s">
        <v>137</v>
      </c>
      <c r="E38" s="93">
        <v>0</v>
      </c>
      <c r="F38" s="93">
        <v>7500</v>
      </c>
      <c r="G38" s="93">
        <v>7500</v>
      </c>
      <c r="H38" s="93">
        <v>15</v>
      </c>
      <c r="I38" s="93">
        <v>0</v>
      </c>
      <c r="J38" s="95"/>
    </row>
    <row r="39" spans="1:10" ht="15">
      <c r="A39" s="92" t="s">
        <v>118</v>
      </c>
      <c r="B39" s="92" t="s">
        <v>145</v>
      </c>
      <c r="C39" s="92" t="s">
        <v>179</v>
      </c>
      <c r="D39" s="92" t="s">
        <v>4</v>
      </c>
      <c r="E39" s="93">
        <v>3990</v>
      </c>
      <c r="F39" s="93">
        <v>9750</v>
      </c>
      <c r="G39" s="93">
        <v>13740</v>
      </c>
      <c r="H39" s="93">
        <v>15</v>
      </c>
      <c r="I39" s="93">
        <v>1.75</v>
      </c>
      <c r="J39" s="95"/>
    </row>
    <row r="40" spans="1:10" ht="15">
      <c r="A40" s="92" t="s">
        <v>118</v>
      </c>
      <c r="B40" s="92" t="s">
        <v>72</v>
      </c>
      <c r="C40" s="92" t="s">
        <v>71</v>
      </c>
      <c r="D40" s="92" t="s">
        <v>137</v>
      </c>
      <c r="E40" s="93">
        <v>0</v>
      </c>
      <c r="F40" s="93">
        <v>2500</v>
      </c>
      <c r="G40" s="93">
        <v>2500</v>
      </c>
      <c r="H40" s="93">
        <v>5</v>
      </c>
      <c r="I40" s="93">
        <v>3</v>
      </c>
      <c r="J40" s="95"/>
    </row>
    <row r="41" spans="1:10" ht="15">
      <c r="A41" s="92" t="s">
        <v>118</v>
      </c>
      <c r="B41" s="92" t="s">
        <v>172</v>
      </c>
      <c r="C41" s="92" t="s">
        <v>173</v>
      </c>
      <c r="D41" s="92" t="s">
        <v>5</v>
      </c>
      <c r="E41" s="93">
        <v>3050</v>
      </c>
      <c r="F41" s="93">
        <v>0</v>
      </c>
      <c r="G41" s="93">
        <v>3050</v>
      </c>
      <c r="H41" s="93">
        <v>0</v>
      </c>
      <c r="I41" s="93">
        <v>0</v>
      </c>
      <c r="J41" s="95"/>
    </row>
    <row r="42" spans="1:10" ht="15">
      <c r="A42" s="92" t="s">
        <v>118</v>
      </c>
      <c r="B42" s="92" t="s">
        <v>124</v>
      </c>
      <c r="C42" s="92" t="s">
        <v>113</v>
      </c>
      <c r="D42" s="92" t="s">
        <v>137</v>
      </c>
      <c r="E42" s="93">
        <v>0</v>
      </c>
      <c r="F42" s="93">
        <v>6500</v>
      </c>
      <c r="G42" s="93">
        <v>6500</v>
      </c>
      <c r="H42" s="93">
        <v>10</v>
      </c>
      <c r="I42" s="93">
        <v>0</v>
      </c>
      <c r="J42" s="95"/>
    </row>
    <row r="43" spans="1:10" ht="15">
      <c r="A43" s="92" t="s">
        <v>118</v>
      </c>
      <c r="B43" s="92" t="s">
        <v>143</v>
      </c>
      <c r="C43" s="92" t="s">
        <v>73</v>
      </c>
      <c r="D43" s="92" t="s">
        <v>8</v>
      </c>
      <c r="E43" s="93">
        <v>0</v>
      </c>
      <c r="F43" s="93">
        <v>0</v>
      </c>
      <c r="G43" s="93">
        <v>0</v>
      </c>
      <c r="H43" s="93">
        <v>50</v>
      </c>
      <c r="I43" s="93">
        <v>0.5</v>
      </c>
      <c r="J43" s="95"/>
    </row>
    <row r="44" spans="1:10" ht="15">
      <c r="A44" s="92" t="s">
        <v>118</v>
      </c>
      <c r="B44" s="92" t="s">
        <v>124</v>
      </c>
      <c r="C44" s="92" t="s">
        <v>75</v>
      </c>
      <c r="D44" s="92" t="s">
        <v>4</v>
      </c>
      <c r="E44" s="93">
        <v>0</v>
      </c>
      <c r="F44" s="93">
        <v>6500</v>
      </c>
      <c r="G44" s="93">
        <v>6500</v>
      </c>
      <c r="H44" s="93">
        <v>10</v>
      </c>
      <c r="I44" s="93">
        <v>4.5</v>
      </c>
      <c r="J44" s="95"/>
    </row>
    <row r="45" spans="1:10" ht="15">
      <c r="A45" s="92" t="s">
        <v>118</v>
      </c>
      <c r="B45" s="92" t="s">
        <v>144</v>
      </c>
      <c r="C45" s="92" t="s">
        <v>67</v>
      </c>
      <c r="D45" s="92" t="s">
        <v>9</v>
      </c>
      <c r="E45" s="93">
        <v>1100</v>
      </c>
      <c r="F45" s="93">
        <v>2250</v>
      </c>
      <c r="G45" s="93">
        <v>3350</v>
      </c>
      <c r="H45" s="93">
        <v>3</v>
      </c>
      <c r="I45" s="93">
        <v>2.5</v>
      </c>
      <c r="J45" s="95"/>
    </row>
    <row r="46" spans="1:10" ht="15">
      <c r="A46" s="92" t="s">
        <v>118</v>
      </c>
      <c r="B46" s="92" t="s">
        <v>146</v>
      </c>
      <c r="C46" s="92" t="s">
        <v>78</v>
      </c>
      <c r="D46" s="92" t="s">
        <v>9</v>
      </c>
      <c r="E46" s="93">
        <v>0</v>
      </c>
      <c r="F46" s="93">
        <v>5000</v>
      </c>
      <c r="G46" s="93">
        <v>5000</v>
      </c>
      <c r="H46" s="93">
        <v>8</v>
      </c>
      <c r="I46" s="93">
        <v>0.25</v>
      </c>
      <c r="J46" s="95"/>
    </row>
    <row r="47" spans="1:10" ht="15">
      <c r="A47" s="92" t="s">
        <v>118</v>
      </c>
      <c r="B47" s="92" t="s">
        <v>140</v>
      </c>
      <c r="C47" s="92" t="s">
        <v>55</v>
      </c>
      <c r="D47" s="92" t="s">
        <v>9</v>
      </c>
      <c r="E47" s="93">
        <v>4650</v>
      </c>
      <c r="F47" s="93">
        <v>5350</v>
      </c>
      <c r="G47" s="93">
        <v>10000</v>
      </c>
      <c r="H47" s="93">
        <v>8</v>
      </c>
      <c r="I47" s="93">
        <v>3.5</v>
      </c>
      <c r="J47" s="95"/>
    </row>
    <row r="48" spans="1:10" ht="15">
      <c r="A48" s="92" t="s">
        <v>118</v>
      </c>
      <c r="B48" s="92" t="s">
        <v>123</v>
      </c>
      <c r="C48" s="92" t="s">
        <v>37</v>
      </c>
      <c r="D48" s="92" t="s">
        <v>4</v>
      </c>
      <c r="E48" s="93">
        <v>68110</v>
      </c>
      <c r="F48" s="93">
        <v>0</v>
      </c>
      <c r="G48" s="93">
        <v>68110</v>
      </c>
      <c r="H48" s="93">
        <v>32</v>
      </c>
      <c r="I48" s="93">
        <v>10.75</v>
      </c>
      <c r="J48" s="95"/>
    </row>
    <row r="49" spans="1:10" ht="15">
      <c r="A49" s="92" t="s">
        <v>118</v>
      </c>
      <c r="B49" s="92" t="s">
        <v>170</v>
      </c>
      <c r="C49" s="92" t="s">
        <v>171</v>
      </c>
      <c r="D49" s="92" t="s">
        <v>5</v>
      </c>
      <c r="E49" s="93">
        <v>14300</v>
      </c>
      <c r="F49" s="93">
        <v>7700</v>
      </c>
      <c r="G49" s="93">
        <v>22000</v>
      </c>
      <c r="H49" s="93">
        <v>16</v>
      </c>
      <c r="I49" s="93">
        <v>7</v>
      </c>
      <c r="J49" s="95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H478"/>
  <sheetViews>
    <sheetView workbookViewId="0">
      <pane xSplit="2" ySplit="1" topLeftCell="C489" activePane="bottomRight" state="frozen"/>
      <selection pane="topRight" activeCell="D1" sqref="D1"/>
      <selection pane="bottomLeft" activeCell="A2" sqref="A2"/>
      <selection pane="bottomRight" activeCell="F518" sqref="F518"/>
    </sheetView>
  </sheetViews>
  <sheetFormatPr defaultRowHeight="12.75"/>
  <cols>
    <col min="1" max="1" width="13.140625" style="1" customWidth="1"/>
    <col min="2" max="2" width="10.5703125" style="1" bestFit="1" customWidth="1"/>
    <col min="3" max="3" width="33.85546875" style="1" bestFit="1" customWidth="1"/>
    <col min="4" max="4" width="10.7109375" style="1" bestFit="1" customWidth="1"/>
    <col min="5" max="5" width="24.42578125" style="1" bestFit="1" customWidth="1"/>
    <col min="6" max="6" width="68.5703125" style="131" bestFit="1" customWidth="1"/>
    <col min="7" max="7" width="19.85546875" style="146" bestFit="1" customWidth="1"/>
    <col min="8" max="8" width="10" style="1" customWidth="1"/>
    <col min="9" max="16384" width="9.140625" style="1"/>
  </cols>
  <sheetData>
    <row r="1" spans="1:8" ht="15">
      <c r="A1" s="217" t="s">
        <v>20</v>
      </c>
      <c r="B1" s="217" t="s">
        <v>21</v>
      </c>
      <c r="C1" s="217" t="s">
        <v>1</v>
      </c>
      <c r="D1" s="217" t="s">
        <v>0</v>
      </c>
      <c r="E1" s="217" t="s">
        <v>22</v>
      </c>
      <c r="F1" s="217" t="s">
        <v>23</v>
      </c>
      <c r="G1" s="217" t="s">
        <v>24</v>
      </c>
      <c r="H1" s="217" t="s">
        <v>242</v>
      </c>
    </row>
    <row r="2" spans="1:8" ht="15" hidden="1">
      <c r="A2" s="218" t="s">
        <v>27</v>
      </c>
      <c r="B2" s="218" t="s">
        <v>175</v>
      </c>
      <c r="C2" s="218" t="s">
        <v>12</v>
      </c>
      <c r="D2" s="219">
        <v>40546</v>
      </c>
      <c r="E2" s="218" t="s">
        <v>180</v>
      </c>
      <c r="F2" s="218" t="s">
        <v>343</v>
      </c>
      <c r="G2" s="220">
        <v>8</v>
      </c>
      <c r="H2" s="221">
        <v>1</v>
      </c>
    </row>
    <row r="3" spans="1:8" ht="15" hidden="1">
      <c r="A3" s="218" t="s">
        <v>27</v>
      </c>
      <c r="B3" s="218" t="s">
        <v>344</v>
      </c>
      <c r="C3" s="218" t="s">
        <v>40</v>
      </c>
      <c r="D3" s="219">
        <v>40547</v>
      </c>
      <c r="E3" s="218" t="s">
        <v>26</v>
      </c>
      <c r="F3" s="218" t="s">
        <v>46</v>
      </c>
      <c r="G3" s="220">
        <v>2</v>
      </c>
      <c r="H3" s="221">
        <v>0.25</v>
      </c>
    </row>
    <row r="4" spans="1:8" ht="15" hidden="1">
      <c r="A4" s="218" t="s">
        <v>27</v>
      </c>
      <c r="B4" s="218" t="s">
        <v>12</v>
      </c>
      <c r="C4" s="218" t="s">
        <v>12</v>
      </c>
      <c r="D4" s="219">
        <v>40554</v>
      </c>
      <c r="E4" s="218" t="s">
        <v>49</v>
      </c>
      <c r="F4" s="218" t="s">
        <v>50</v>
      </c>
      <c r="G4" s="220">
        <v>4</v>
      </c>
      <c r="H4" s="221">
        <v>0.5</v>
      </c>
    </row>
    <row r="5" spans="1:8" ht="15" hidden="1">
      <c r="A5" s="218" t="s">
        <v>27</v>
      </c>
      <c r="B5" s="218" t="s">
        <v>299</v>
      </c>
      <c r="C5" s="218" t="s">
        <v>302</v>
      </c>
      <c r="D5" s="219">
        <v>40554</v>
      </c>
      <c r="E5" s="218" t="s">
        <v>26</v>
      </c>
      <c r="F5" s="218" t="s">
        <v>358</v>
      </c>
      <c r="G5" s="220">
        <v>4</v>
      </c>
      <c r="H5" s="221">
        <v>0.5</v>
      </c>
    </row>
    <row r="6" spans="1:8" ht="15" hidden="1">
      <c r="A6" s="218" t="s">
        <v>27</v>
      </c>
      <c r="B6" s="218" t="s">
        <v>175</v>
      </c>
      <c r="C6" s="218" t="s">
        <v>12</v>
      </c>
      <c r="D6" s="219">
        <v>40555</v>
      </c>
      <c r="E6" s="218" t="s">
        <v>180</v>
      </c>
      <c r="F6" s="218" t="s">
        <v>345</v>
      </c>
      <c r="G6" s="220">
        <v>2</v>
      </c>
      <c r="H6" s="221">
        <v>0.25</v>
      </c>
    </row>
    <row r="7" spans="1:8" ht="15" hidden="1">
      <c r="A7" s="218" t="s">
        <v>27</v>
      </c>
      <c r="B7" s="218" t="s">
        <v>12</v>
      </c>
      <c r="C7" s="218" t="s">
        <v>12</v>
      </c>
      <c r="D7" s="219">
        <v>40557</v>
      </c>
      <c r="E7" s="218" t="s">
        <v>49</v>
      </c>
      <c r="F7" s="218" t="s">
        <v>50</v>
      </c>
      <c r="G7" s="220">
        <v>8</v>
      </c>
      <c r="H7" s="221">
        <v>1</v>
      </c>
    </row>
    <row r="8" spans="1:8" ht="15" hidden="1">
      <c r="A8" s="218" t="s">
        <v>27</v>
      </c>
      <c r="B8" s="218" t="s">
        <v>218</v>
      </c>
      <c r="C8" s="218" t="s">
        <v>355</v>
      </c>
      <c r="D8" s="219">
        <v>40560</v>
      </c>
      <c r="E8" s="218" t="s">
        <v>26</v>
      </c>
      <c r="F8" s="218" t="s">
        <v>357</v>
      </c>
      <c r="G8" s="220">
        <v>4</v>
      </c>
      <c r="H8" s="221">
        <v>0.5</v>
      </c>
    </row>
    <row r="9" spans="1:8" ht="15" hidden="1">
      <c r="A9" s="218" t="s">
        <v>27</v>
      </c>
      <c r="B9" s="218" t="s">
        <v>218</v>
      </c>
      <c r="C9" s="218" t="s">
        <v>29</v>
      </c>
      <c r="D9" s="219">
        <v>40560</v>
      </c>
      <c r="E9" s="218" t="s">
        <v>26</v>
      </c>
      <c r="F9" s="218" t="s">
        <v>363</v>
      </c>
      <c r="G9" s="220">
        <v>4</v>
      </c>
      <c r="H9" s="221">
        <v>0.5</v>
      </c>
    </row>
    <row r="10" spans="1:8" ht="15" hidden="1">
      <c r="A10" s="218" t="s">
        <v>27</v>
      </c>
      <c r="B10" s="218" t="s">
        <v>287</v>
      </c>
      <c r="C10" s="218" t="s">
        <v>40</v>
      </c>
      <c r="D10" s="219">
        <v>40561</v>
      </c>
      <c r="E10" s="218" t="s">
        <v>26</v>
      </c>
      <c r="F10" s="218" t="s">
        <v>354</v>
      </c>
      <c r="G10" s="220">
        <v>4</v>
      </c>
      <c r="H10" s="221">
        <v>0.5</v>
      </c>
    </row>
    <row r="11" spans="1:8" ht="15" hidden="1">
      <c r="A11" s="218" t="s">
        <v>27</v>
      </c>
      <c r="B11" s="218" t="s">
        <v>218</v>
      </c>
      <c r="C11" s="218" t="s">
        <v>355</v>
      </c>
      <c r="D11" s="219">
        <v>40561</v>
      </c>
      <c r="E11" s="218" t="s">
        <v>26</v>
      </c>
      <c r="F11" s="218" t="s">
        <v>356</v>
      </c>
      <c r="G11" s="220">
        <v>4</v>
      </c>
      <c r="H11" s="221">
        <v>0.5</v>
      </c>
    </row>
    <row r="12" spans="1:8" ht="15" hidden="1">
      <c r="A12" s="218" t="s">
        <v>27</v>
      </c>
      <c r="B12" s="218" t="s">
        <v>218</v>
      </c>
      <c r="C12" s="218" t="s">
        <v>355</v>
      </c>
      <c r="D12" s="219">
        <v>40562</v>
      </c>
      <c r="E12" s="218" t="s">
        <v>26</v>
      </c>
      <c r="F12" s="218" t="s">
        <v>359</v>
      </c>
      <c r="G12" s="220">
        <v>4</v>
      </c>
      <c r="H12" s="221">
        <v>0.5</v>
      </c>
    </row>
    <row r="13" spans="1:8" ht="15" hidden="1">
      <c r="A13" s="218" t="s">
        <v>27</v>
      </c>
      <c r="B13" s="218" t="s">
        <v>375</v>
      </c>
      <c r="C13" s="218" t="s">
        <v>376</v>
      </c>
      <c r="D13" s="219">
        <v>40562</v>
      </c>
      <c r="E13" s="218" t="s">
        <v>26</v>
      </c>
      <c r="F13" s="218" t="s">
        <v>379</v>
      </c>
      <c r="G13" s="220">
        <v>4</v>
      </c>
      <c r="H13" s="221">
        <v>0.5</v>
      </c>
    </row>
    <row r="14" spans="1:8" ht="15" hidden="1">
      <c r="A14" s="218" t="s">
        <v>27</v>
      </c>
      <c r="B14" s="218" t="s">
        <v>12</v>
      </c>
      <c r="C14" s="218" t="s">
        <v>12</v>
      </c>
      <c r="D14" s="219">
        <v>40563</v>
      </c>
      <c r="E14" s="218" t="s">
        <v>49</v>
      </c>
      <c r="F14" s="218" t="s">
        <v>50</v>
      </c>
      <c r="G14" s="220">
        <v>2</v>
      </c>
      <c r="H14" s="221">
        <v>0.25</v>
      </c>
    </row>
    <row r="15" spans="1:8" ht="15" hidden="1">
      <c r="A15" s="218" t="s">
        <v>27</v>
      </c>
      <c r="B15" s="218" t="s">
        <v>299</v>
      </c>
      <c r="C15" s="218" t="s">
        <v>302</v>
      </c>
      <c r="D15" s="219">
        <v>40563</v>
      </c>
      <c r="E15" s="218" t="s">
        <v>26</v>
      </c>
      <c r="F15" s="218" t="s">
        <v>360</v>
      </c>
      <c r="G15" s="220">
        <v>2</v>
      </c>
      <c r="H15" s="221">
        <v>0.25</v>
      </c>
    </row>
    <row r="16" spans="1:8" ht="15" hidden="1">
      <c r="A16" s="218" t="s">
        <v>27</v>
      </c>
      <c r="B16" s="218" t="s">
        <v>299</v>
      </c>
      <c r="C16" s="218" t="s">
        <v>302</v>
      </c>
      <c r="D16" s="219">
        <v>40563</v>
      </c>
      <c r="E16" s="218" t="s">
        <v>26</v>
      </c>
      <c r="F16" s="218" t="s">
        <v>361</v>
      </c>
      <c r="G16" s="220">
        <v>4</v>
      </c>
      <c r="H16" s="221">
        <v>0.5</v>
      </c>
    </row>
    <row r="17" spans="1:8" ht="15" hidden="1">
      <c r="A17" s="218" t="s">
        <v>27</v>
      </c>
      <c r="B17" s="218" t="s">
        <v>12</v>
      </c>
      <c r="C17" s="218" t="s">
        <v>12</v>
      </c>
      <c r="D17" s="219">
        <v>40564</v>
      </c>
      <c r="E17" s="218" t="s">
        <v>33</v>
      </c>
      <c r="F17" s="218" t="s">
        <v>362</v>
      </c>
      <c r="G17" s="220">
        <v>2</v>
      </c>
      <c r="H17" s="221">
        <v>0.25</v>
      </c>
    </row>
    <row r="18" spans="1:8" ht="15" hidden="1">
      <c r="A18" s="218" t="s">
        <v>27</v>
      </c>
      <c r="B18" s="218" t="s">
        <v>327</v>
      </c>
      <c r="C18" s="218" t="s">
        <v>40</v>
      </c>
      <c r="D18" s="219">
        <v>40564</v>
      </c>
      <c r="E18" s="218" t="s">
        <v>26</v>
      </c>
      <c r="F18" s="218" t="s">
        <v>46</v>
      </c>
      <c r="G18" s="220">
        <v>2</v>
      </c>
      <c r="H18" s="221">
        <v>0.25</v>
      </c>
    </row>
    <row r="19" spans="1:8" ht="15" hidden="1">
      <c r="A19" s="218" t="s">
        <v>27</v>
      </c>
      <c r="B19" s="218" t="s">
        <v>375</v>
      </c>
      <c r="C19" s="218" t="s">
        <v>376</v>
      </c>
      <c r="D19" s="219">
        <v>40567</v>
      </c>
      <c r="E19" s="218" t="s">
        <v>26</v>
      </c>
      <c r="F19" s="218" t="s">
        <v>380</v>
      </c>
      <c r="G19" s="220">
        <v>4</v>
      </c>
      <c r="H19" s="221">
        <v>0.5</v>
      </c>
    </row>
    <row r="20" spans="1:8" ht="15" hidden="1">
      <c r="A20" s="218" t="s">
        <v>27</v>
      </c>
      <c r="B20" s="218" t="s">
        <v>175</v>
      </c>
      <c r="C20" s="218" t="s">
        <v>12</v>
      </c>
      <c r="D20" s="219">
        <v>40567</v>
      </c>
      <c r="E20" s="218" t="s">
        <v>180</v>
      </c>
      <c r="F20" s="218" t="s">
        <v>381</v>
      </c>
      <c r="G20" s="220">
        <v>4</v>
      </c>
      <c r="H20" s="221">
        <v>0.5</v>
      </c>
    </row>
    <row r="21" spans="1:8" ht="15" hidden="1">
      <c r="A21" s="218" t="s">
        <v>27</v>
      </c>
      <c r="B21" s="218" t="s">
        <v>171</v>
      </c>
      <c r="C21" s="218" t="s">
        <v>48</v>
      </c>
      <c r="D21" s="219">
        <v>40568</v>
      </c>
      <c r="E21" s="218" t="s">
        <v>26</v>
      </c>
      <c r="F21" s="218" t="s">
        <v>382</v>
      </c>
      <c r="G21" s="220">
        <v>8</v>
      </c>
      <c r="H21" s="221">
        <v>1</v>
      </c>
    </row>
    <row r="22" spans="1:8" ht="15" hidden="1">
      <c r="A22" s="218" t="s">
        <v>27</v>
      </c>
      <c r="B22" s="218" t="s">
        <v>287</v>
      </c>
      <c r="C22" s="218" t="s">
        <v>40</v>
      </c>
      <c r="D22" s="219">
        <v>40569</v>
      </c>
      <c r="E22" s="218" t="s">
        <v>26</v>
      </c>
      <c r="F22" s="218" t="s">
        <v>383</v>
      </c>
      <c r="G22" s="220">
        <v>8</v>
      </c>
      <c r="H22" s="221">
        <v>1</v>
      </c>
    </row>
    <row r="23" spans="1:8" ht="15" hidden="1">
      <c r="A23" s="218" t="s">
        <v>27</v>
      </c>
      <c r="B23" s="218" t="s">
        <v>375</v>
      </c>
      <c r="C23" s="218" t="s">
        <v>376</v>
      </c>
      <c r="D23" s="219">
        <v>40570</v>
      </c>
      <c r="E23" s="218" t="s">
        <v>26</v>
      </c>
      <c r="F23" s="218" t="s">
        <v>377</v>
      </c>
      <c r="G23" s="220">
        <v>4</v>
      </c>
      <c r="H23" s="221">
        <v>0.5</v>
      </c>
    </row>
    <row r="24" spans="1:8" ht="15" hidden="1">
      <c r="A24" s="218" t="s">
        <v>27</v>
      </c>
      <c r="B24" s="218" t="s">
        <v>175</v>
      </c>
      <c r="C24" s="218" t="s">
        <v>12</v>
      </c>
      <c r="D24" s="219">
        <v>40570</v>
      </c>
      <c r="E24" s="218" t="s">
        <v>180</v>
      </c>
      <c r="F24" s="218" t="s">
        <v>378</v>
      </c>
      <c r="G24" s="220">
        <v>4</v>
      </c>
      <c r="H24" s="221">
        <v>0.5</v>
      </c>
    </row>
    <row r="25" spans="1:8" ht="15" hidden="1">
      <c r="A25" s="218" t="s">
        <v>27</v>
      </c>
      <c r="B25" s="218" t="s">
        <v>375</v>
      </c>
      <c r="C25" s="218" t="s">
        <v>376</v>
      </c>
      <c r="D25" s="219">
        <v>40571</v>
      </c>
      <c r="E25" s="218" t="s">
        <v>26</v>
      </c>
      <c r="F25" s="218" t="s">
        <v>377</v>
      </c>
      <c r="G25" s="220">
        <v>4</v>
      </c>
      <c r="H25" s="221">
        <v>0.5</v>
      </c>
    </row>
    <row r="26" spans="1:8" ht="15" hidden="1">
      <c r="A26" s="218" t="s">
        <v>27</v>
      </c>
      <c r="B26" s="218" t="s">
        <v>12</v>
      </c>
      <c r="C26" s="218" t="s">
        <v>12</v>
      </c>
      <c r="D26" s="219">
        <v>40571</v>
      </c>
      <c r="E26" s="218" t="s">
        <v>33</v>
      </c>
      <c r="F26" s="218" t="s">
        <v>384</v>
      </c>
      <c r="G26" s="220">
        <v>4</v>
      </c>
      <c r="H26" s="221">
        <v>0.5</v>
      </c>
    </row>
    <row r="27" spans="1:8" ht="15" hidden="1">
      <c r="A27" s="218" t="s">
        <v>27</v>
      </c>
      <c r="B27" s="218" t="s">
        <v>175</v>
      </c>
      <c r="C27" s="218" t="s">
        <v>12</v>
      </c>
      <c r="D27" s="219">
        <v>40574</v>
      </c>
      <c r="E27" s="218" t="s">
        <v>180</v>
      </c>
      <c r="F27" s="218" t="s">
        <v>385</v>
      </c>
      <c r="G27" s="220">
        <v>4</v>
      </c>
      <c r="H27" s="221">
        <v>0.5</v>
      </c>
    </row>
    <row r="28" spans="1:8" ht="15" hidden="1">
      <c r="A28" s="218" t="s">
        <v>27</v>
      </c>
      <c r="B28" s="218" t="s">
        <v>171</v>
      </c>
      <c r="C28" s="218" t="s">
        <v>48</v>
      </c>
      <c r="D28" s="219">
        <v>40574</v>
      </c>
      <c r="E28" s="218" t="s">
        <v>26</v>
      </c>
      <c r="F28" s="218" t="s">
        <v>386</v>
      </c>
      <c r="G28" s="220">
        <v>4</v>
      </c>
      <c r="H28" s="221">
        <v>0.5</v>
      </c>
    </row>
    <row r="29" spans="1:8" ht="15" hidden="1">
      <c r="A29" s="218" t="s">
        <v>27</v>
      </c>
      <c r="B29" s="218" t="s">
        <v>375</v>
      </c>
      <c r="C29" s="218" t="s">
        <v>376</v>
      </c>
      <c r="D29" s="219">
        <v>40575</v>
      </c>
      <c r="E29" s="218" t="s">
        <v>26</v>
      </c>
      <c r="F29" s="218" t="s">
        <v>407</v>
      </c>
      <c r="G29" s="220">
        <v>4</v>
      </c>
      <c r="H29" s="221">
        <v>0.5</v>
      </c>
    </row>
    <row r="30" spans="1:8" ht="15" hidden="1">
      <c r="A30" s="218" t="s">
        <v>27</v>
      </c>
      <c r="B30" s="218" t="s">
        <v>402</v>
      </c>
      <c r="C30" s="218" t="s">
        <v>12</v>
      </c>
      <c r="D30" s="219">
        <v>40575</v>
      </c>
      <c r="E30" s="218" t="s">
        <v>26</v>
      </c>
      <c r="F30" s="218" t="s">
        <v>408</v>
      </c>
      <c r="G30" s="220">
        <v>2</v>
      </c>
      <c r="H30" s="221">
        <v>0.25</v>
      </c>
    </row>
    <row r="31" spans="1:8" ht="15" hidden="1">
      <c r="A31" s="218" t="s">
        <v>27</v>
      </c>
      <c r="B31" s="218" t="s">
        <v>175</v>
      </c>
      <c r="C31" s="218" t="s">
        <v>12</v>
      </c>
      <c r="D31" s="219">
        <v>40575</v>
      </c>
      <c r="E31" s="218" t="s">
        <v>180</v>
      </c>
      <c r="F31" s="218" t="s">
        <v>409</v>
      </c>
      <c r="G31" s="220">
        <v>2</v>
      </c>
      <c r="H31" s="221">
        <v>0.25</v>
      </c>
    </row>
    <row r="32" spans="1:8" ht="15" hidden="1">
      <c r="A32" s="218" t="s">
        <v>27</v>
      </c>
      <c r="B32" s="218" t="s">
        <v>375</v>
      </c>
      <c r="C32" s="218" t="s">
        <v>376</v>
      </c>
      <c r="D32" s="219">
        <v>40576</v>
      </c>
      <c r="E32" s="218" t="s">
        <v>26</v>
      </c>
      <c r="F32" s="218" t="s">
        <v>407</v>
      </c>
      <c r="G32" s="220">
        <v>8</v>
      </c>
      <c r="H32" s="221">
        <v>1</v>
      </c>
    </row>
    <row r="33" spans="1:8" ht="15" hidden="1">
      <c r="A33" s="218" t="s">
        <v>27</v>
      </c>
      <c r="B33" s="218" t="s">
        <v>375</v>
      </c>
      <c r="C33" s="218" t="s">
        <v>376</v>
      </c>
      <c r="D33" s="219">
        <v>40577</v>
      </c>
      <c r="E33" s="218" t="s">
        <v>26</v>
      </c>
      <c r="F33" s="218" t="s">
        <v>407</v>
      </c>
      <c r="G33" s="220">
        <v>8</v>
      </c>
      <c r="H33" s="221">
        <v>1</v>
      </c>
    </row>
    <row r="34" spans="1:8" ht="15" hidden="1">
      <c r="A34" s="218" t="s">
        <v>27</v>
      </c>
      <c r="B34" s="218" t="s">
        <v>375</v>
      </c>
      <c r="C34" s="218" t="s">
        <v>376</v>
      </c>
      <c r="D34" s="219">
        <v>40578</v>
      </c>
      <c r="E34" s="218" t="s">
        <v>26</v>
      </c>
      <c r="F34" s="218" t="s">
        <v>405</v>
      </c>
      <c r="G34" s="220">
        <v>4</v>
      </c>
      <c r="H34" s="221">
        <v>0.5</v>
      </c>
    </row>
    <row r="35" spans="1:8" ht="15" hidden="1">
      <c r="A35" s="218" t="s">
        <v>27</v>
      </c>
      <c r="B35" s="218" t="s">
        <v>333</v>
      </c>
      <c r="C35" s="218" t="s">
        <v>224</v>
      </c>
      <c r="D35" s="219">
        <v>40578</v>
      </c>
      <c r="E35" s="218" t="s">
        <v>26</v>
      </c>
      <c r="F35" s="218" t="s">
        <v>406</v>
      </c>
      <c r="G35" s="220">
        <v>2</v>
      </c>
      <c r="H35" s="221">
        <v>0.25</v>
      </c>
    </row>
    <row r="36" spans="1:8" ht="15" hidden="1">
      <c r="A36" s="218" t="s">
        <v>27</v>
      </c>
      <c r="B36" s="218" t="s">
        <v>327</v>
      </c>
      <c r="C36" s="218" t="s">
        <v>40</v>
      </c>
      <c r="D36" s="219">
        <v>40578</v>
      </c>
      <c r="E36" s="218" t="s">
        <v>26</v>
      </c>
      <c r="F36" s="218" t="s">
        <v>46</v>
      </c>
      <c r="G36" s="220">
        <v>2</v>
      </c>
      <c r="H36" s="221">
        <v>0.25</v>
      </c>
    </row>
    <row r="37" spans="1:8" ht="15" hidden="1">
      <c r="A37" s="218" t="s">
        <v>27</v>
      </c>
      <c r="B37" s="218" t="s">
        <v>333</v>
      </c>
      <c r="C37" s="218" t="s">
        <v>224</v>
      </c>
      <c r="D37" s="219">
        <v>40581</v>
      </c>
      <c r="E37" s="218" t="s">
        <v>26</v>
      </c>
      <c r="F37" s="218" t="s">
        <v>404</v>
      </c>
      <c r="G37" s="220">
        <v>8</v>
      </c>
      <c r="H37" s="221">
        <v>1</v>
      </c>
    </row>
    <row r="38" spans="1:8" ht="15" hidden="1">
      <c r="A38" s="218" t="s">
        <v>27</v>
      </c>
      <c r="B38" s="218" t="s">
        <v>402</v>
      </c>
      <c r="C38" s="218" t="s">
        <v>12</v>
      </c>
      <c r="D38" s="219">
        <v>40582</v>
      </c>
      <c r="E38" s="218" t="s">
        <v>26</v>
      </c>
      <c r="F38" s="218" t="s">
        <v>403</v>
      </c>
      <c r="G38" s="220">
        <v>8</v>
      </c>
      <c r="H38" s="221">
        <v>1</v>
      </c>
    </row>
    <row r="39" spans="1:8" ht="15" hidden="1">
      <c r="A39" s="218" t="s">
        <v>27</v>
      </c>
      <c r="B39" s="218" t="s">
        <v>12</v>
      </c>
      <c r="C39" s="218" t="s">
        <v>12</v>
      </c>
      <c r="D39" s="219">
        <v>40583</v>
      </c>
      <c r="E39" s="218" t="s">
        <v>54</v>
      </c>
      <c r="F39" s="218" t="s">
        <v>401</v>
      </c>
      <c r="G39" s="220">
        <v>8</v>
      </c>
      <c r="H39" s="221">
        <v>1</v>
      </c>
    </row>
    <row r="40" spans="1:8" ht="15" hidden="1">
      <c r="A40" s="218" t="s">
        <v>27</v>
      </c>
      <c r="B40" s="218" t="s">
        <v>313</v>
      </c>
      <c r="C40" s="218" t="s">
        <v>397</v>
      </c>
      <c r="D40" s="219">
        <v>40584</v>
      </c>
      <c r="E40" s="218" t="s">
        <v>26</v>
      </c>
      <c r="F40" s="218" t="s">
        <v>398</v>
      </c>
      <c r="G40" s="220">
        <v>8</v>
      </c>
      <c r="H40" s="221">
        <v>1</v>
      </c>
    </row>
    <row r="41" spans="1:8" ht="15" hidden="1">
      <c r="A41" s="218" t="s">
        <v>27</v>
      </c>
      <c r="B41" s="218" t="s">
        <v>327</v>
      </c>
      <c r="C41" s="218" t="s">
        <v>40</v>
      </c>
      <c r="D41" s="219">
        <v>40585</v>
      </c>
      <c r="E41" s="218" t="s">
        <v>26</v>
      </c>
      <c r="F41" s="218" t="s">
        <v>46</v>
      </c>
      <c r="G41" s="220">
        <v>2</v>
      </c>
      <c r="H41" s="221">
        <v>0.25</v>
      </c>
    </row>
    <row r="42" spans="1:8" ht="15" hidden="1">
      <c r="A42" s="218" t="s">
        <v>27</v>
      </c>
      <c r="B42" s="218" t="s">
        <v>37</v>
      </c>
      <c r="C42" s="218" t="s">
        <v>399</v>
      </c>
      <c r="D42" s="219">
        <v>40585</v>
      </c>
      <c r="E42" s="218" t="s">
        <v>26</v>
      </c>
      <c r="F42" s="218" t="s">
        <v>400</v>
      </c>
      <c r="G42" s="220">
        <v>6</v>
      </c>
      <c r="H42" s="221">
        <v>0.75</v>
      </c>
    </row>
    <row r="43" spans="1:8" ht="15" hidden="1">
      <c r="A43" s="218" t="s">
        <v>27</v>
      </c>
      <c r="B43" s="218" t="s">
        <v>37</v>
      </c>
      <c r="C43" s="218" t="s">
        <v>399</v>
      </c>
      <c r="D43" s="219">
        <v>40586</v>
      </c>
      <c r="E43" s="218" t="s">
        <v>26</v>
      </c>
      <c r="F43" s="218" t="s">
        <v>400</v>
      </c>
      <c r="G43" s="220">
        <v>12</v>
      </c>
      <c r="H43" s="221">
        <v>1.5</v>
      </c>
    </row>
    <row r="44" spans="1:8" ht="15" hidden="1">
      <c r="A44" s="218" t="s">
        <v>27</v>
      </c>
      <c r="B44" s="218" t="s">
        <v>219</v>
      </c>
      <c r="C44" s="218" t="s">
        <v>45</v>
      </c>
      <c r="D44" s="219">
        <v>40588</v>
      </c>
      <c r="E44" s="218" t="s">
        <v>26</v>
      </c>
      <c r="F44" s="218" t="s">
        <v>410</v>
      </c>
      <c r="G44" s="220">
        <v>8</v>
      </c>
      <c r="H44" s="221">
        <v>1</v>
      </c>
    </row>
    <row r="45" spans="1:8" ht="15" hidden="1">
      <c r="A45" s="218" t="s">
        <v>27</v>
      </c>
      <c r="B45" s="218" t="s">
        <v>219</v>
      </c>
      <c r="C45" s="218" t="s">
        <v>45</v>
      </c>
      <c r="D45" s="219">
        <v>40589</v>
      </c>
      <c r="E45" s="218" t="s">
        <v>26</v>
      </c>
      <c r="F45" s="218" t="s">
        <v>410</v>
      </c>
      <c r="G45" s="220">
        <v>8</v>
      </c>
      <c r="H45" s="221">
        <v>1</v>
      </c>
    </row>
    <row r="46" spans="1:8" ht="15" hidden="1">
      <c r="A46" s="218" t="s">
        <v>27</v>
      </c>
      <c r="B46" s="218" t="s">
        <v>218</v>
      </c>
      <c r="C46" s="218" t="s">
        <v>355</v>
      </c>
      <c r="D46" s="219">
        <v>40590</v>
      </c>
      <c r="E46" s="218" t="s">
        <v>26</v>
      </c>
      <c r="F46" s="218" t="s">
        <v>411</v>
      </c>
      <c r="G46" s="220">
        <v>8</v>
      </c>
      <c r="H46" s="221">
        <v>1</v>
      </c>
    </row>
    <row r="47" spans="1:8" ht="15" hidden="1">
      <c r="A47" s="218" t="s">
        <v>27</v>
      </c>
      <c r="B47" s="218" t="s">
        <v>218</v>
      </c>
      <c r="C47" s="218" t="s">
        <v>355</v>
      </c>
      <c r="D47" s="219">
        <v>40591</v>
      </c>
      <c r="E47" s="218" t="s">
        <v>26</v>
      </c>
      <c r="F47" s="218" t="s">
        <v>412</v>
      </c>
      <c r="G47" s="220">
        <v>4</v>
      </c>
      <c r="H47" s="221">
        <v>0.5</v>
      </c>
    </row>
    <row r="48" spans="1:8" ht="15" hidden="1">
      <c r="A48" s="218" t="s">
        <v>27</v>
      </c>
      <c r="B48" s="218" t="s">
        <v>299</v>
      </c>
      <c r="C48" s="218" t="s">
        <v>302</v>
      </c>
      <c r="D48" s="219">
        <v>40591</v>
      </c>
      <c r="E48" s="218" t="s">
        <v>26</v>
      </c>
      <c r="F48" s="218" t="s">
        <v>413</v>
      </c>
      <c r="G48" s="220">
        <v>4</v>
      </c>
      <c r="H48" s="221">
        <v>0.5</v>
      </c>
    </row>
    <row r="49" spans="1:8" ht="15" hidden="1">
      <c r="A49" s="218" t="s">
        <v>27</v>
      </c>
      <c r="B49" s="218" t="s">
        <v>218</v>
      </c>
      <c r="C49" s="218" t="s">
        <v>355</v>
      </c>
      <c r="D49" s="219">
        <v>40592</v>
      </c>
      <c r="E49" s="218" t="s">
        <v>26</v>
      </c>
      <c r="F49" s="218" t="s">
        <v>412</v>
      </c>
      <c r="G49" s="220">
        <v>4</v>
      </c>
      <c r="H49" s="221">
        <v>0.5</v>
      </c>
    </row>
    <row r="50" spans="1:8" ht="15" hidden="1">
      <c r="A50" s="218" t="s">
        <v>27</v>
      </c>
      <c r="B50" s="218" t="s">
        <v>299</v>
      </c>
      <c r="C50" s="218" t="s">
        <v>302</v>
      </c>
      <c r="D50" s="219">
        <v>40592</v>
      </c>
      <c r="E50" s="218" t="s">
        <v>26</v>
      </c>
      <c r="F50" s="218" t="s">
        <v>413</v>
      </c>
      <c r="G50" s="220">
        <v>4</v>
      </c>
      <c r="H50" s="221">
        <v>0.5</v>
      </c>
    </row>
    <row r="51" spans="1:8" ht="15" hidden="1">
      <c r="A51" s="218" t="s">
        <v>27</v>
      </c>
      <c r="B51" s="218" t="s">
        <v>327</v>
      </c>
      <c r="C51" s="218" t="s">
        <v>40</v>
      </c>
      <c r="D51" s="219">
        <v>40595</v>
      </c>
      <c r="E51" s="218" t="s">
        <v>26</v>
      </c>
      <c r="F51" s="218" t="s">
        <v>46</v>
      </c>
      <c r="G51" s="220">
        <v>2</v>
      </c>
      <c r="H51" s="221">
        <v>0.25</v>
      </c>
    </row>
    <row r="52" spans="1:8" ht="15" hidden="1">
      <c r="A52" s="218" t="s">
        <v>27</v>
      </c>
      <c r="B52" s="218" t="s">
        <v>287</v>
      </c>
      <c r="C52" s="218" t="s">
        <v>40</v>
      </c>
      <c r="D52" s="219">
        <v>40595</v>
      </c>
      <c r="E52" s="218" t="s">
        <v>26</v>
      </c>
      <c r="F52" s="218" t="s">
        <v>422</v>
      </c>
      <c r="G52" s="220">
        <v>4</v>
      </c>
      <c r="H52" s="221">
        <v>0.5</v>
      </c>
    </row>
    <row r="53" spans="1:8" ht="15" hidden="1">
      <c r="A53" s="218" t="s">
        <v>27</v>
      </c>
      <c r="B53" s="218" t="s">
        <v>299</v>
      </c>
      <c r="C53" s="218" t="s">
        <v>302</v>
      </c>
      <c r="D53" s="219">
        <v>40595</v>
      </c>
      <c r="E53" s="218" t="s">
        <v>26</v>
      </c>
      <c r="F53" s="218" t="s">
        <v>423</v>
      </c>
      <c r="G53" s="220">
        <v>4</v>
      </c>
      <c r="H53" s="221">
        <v>0.5</v>
      </c>
    </row>
    <row r="54" spans="1:8" ht="15" hidden="1">
      <c r="A54" s="218" t="s">
        <v>27</v>
      </c>
      <c r="B54" s="218" t="s">
        <v>219</v>
      </c>
      <c r="C54" s="218" t="s">
        <v>45</v>
      </c>
      <c r="D54" s="219">
        <v>40596</v>
      </c>
      <c r="E54" s="218" t="s">
        <v>26</v>
      </c>
      <c r="F54" s="218" t="s">
        <v>420</v>
      </c>
      <c r="G54" s="220">
        <v>8</v>
      </c>
      <c r="H54" s="221">
        <v>1</v>
      </c>
    </row>
    <row r="55" spans="1:8" ht="15" hidden="1">
      <c r="A55" s="218" t="s">
        <v>27</v>
      </c>
      <c r="B55" s="218" t="s">
        <v>219</v>
      </c>
      <c r="C55" s="218" t="s">
        <v>45</v>
      </c>
      <c r="D55" s="219">
        <v>40597</v>
      </c>
      <c r="E55" s="218" t="s">
        <v>26</v>
      </c>
      <c r="F55" s="218" t="s">
        <v>420</v>
      </c>
      <c r="G55" s="220">
        <v>8</v>
      </c>
      <c r="H55" s="221">
        <v>1</v>
      </c>
    </row>
    <row r="56" spans="1:8" ht="15" hidden="1">
      <c r="A56" s="218" t="s">
        <v>27</v>
      </c>
      <c r="B56" s="218" t="s">
        <v>142</v>
      </c>
      <c r="C56" s="218" t="s">
        <v>11</v>
      </c>
      <c r="D56" s="219">
        <v>40598</v>
      </c>
      <c r="E56" s="218" t="s">
        <v>26</v>
      </c>
      <c r="F56" s="218" t="s">
        <v>421</v>
      </c>
      <c r="G56" s="220">
        <v>8</v>
      </c>
      <c r="H56" s="221">
        <v>1</v>
      </c>
    </row>
    <row r="57" spans="1:8" ht="15" hidden="1">
      <c r="A57" s="218" t="s">
        <v>27</v>
      </c>
      <c r="B57" s="218" t="s">
        <v>12</v>
      </c>
      <c r="C57" s="218" t="s">
        <v>12</v>
      </c>
      <c r="D57" s="219">
        <v>40602</v>
      </c>
      <c r="E57" s="218" t="s">
        <v>31</v>
      </c>
      <c r="F57" s="218" t="s">
        <v>425</v>
      </c>
      <c r="G57" s="220">
        <v>4</v>
      </c>
      <c r="H57" s="221">
        <v>0.5</v>
      </c>
    </row>
    <row r="58" spans="1:8" ht="15" hidden="1">
      <c r="A58" s="218" t="s">
        <v>27</v>
      </c>
      <c r="B58" s="218" t="s">
        <v>287</v>
      </c>
      <c r="C58" s="218" t="s">
        <v>40</v>
      </c>
      <c r="D58" s="219">
        <v>40602</v>
      </c>
      <c r="E58" s="218" t="s">
        <v>26</v>
      </c>
      <c r="F58" s="218" t="s">
        <v>426</v>
      </c>
      <c r="G58" s="220">
        <v>4</v>
      </c>
      <c r="H58" s="221">
        <v>0.5</v>
      </c>
    </row>
    <row r="59" spans="1:8" ht="15" hidden="1">
      <c r="A59" s="218" t="s">
        <v>27</v>
      </c>
      <c r="B59" s="218" t="s">
        <v>287</v>
      </c>
      <c r="C59" s="218" t="s">
        <v>40</v>
      </c>
      <c r="D59" s="219">
        <v>40603</v>
      </c>
      <c r="E59" s="218" t="s">
        <v>26</v>
      </c>
      <c r="F59" s="218" t="s">
        <v>426</v>
      </c>
      <c r="G59" s="220">
        <v>4</v>
      </c>
      <c r="H59" s="221">
        <v>0.5</v>
      </c>
    </row>
    <row r="60" spans="1:8" ht="15" hidden="1">
      <c r="A60" s="218" t="s">
        <v>27</v>
      </c>
      <c r="B60" s="218" t="s">
        <v>313</v>
      </c>
      <c r="C60" s="218" t="s">
        <v>397</v>
      </c>
      <c r="D60" s="219">
        <v>40603</v>
      </c>
      <c r="E60" s="218" t="s">
        <v>26</v>
      </c>
      <c r="F60" s="218" t="s">
        <v>484</v>
      </c>
      <c r="G60" s="220">
        <v>4</v>
      </c>
      <c r="H60" s="221">
        <v>0.5</v>
      </c>
    </row>
    <row r="61" spans="1:8" ht="15" hidden="1">
      <c r="A61" s="218" t="s">
        <v>27</v>
      </c>
      <c r="B61" s="218" t="s">
        <v>12</v>
      </c>
      <c r="C61" s="218" t="s">
        <v>12</v>
      </c>
      <c r="D61" s="219">
        <v>40604</v>
      </c>
      <c r="E61" s="218" t="s">
        <v>33</v>
      </c>
      <c r="F61" s="218" t="s">
        <v>485</v>
      </c>
      <c r="G61" s="220">
        <v>8</v>
      </c>
      <c r="H61" s="221">
        <v>1</v>
      </c>
    </row>
    <row r="62" spans="1:8" ht="15" hidden="1">
      <c r="A62" s="218" t="s">
        <v>27</v>
      </c>
      <c r="B62" s="218" t="s">
        <v>12</v>
      </c>
      <c r="C62" s="218" t="s">
        <v>12</v>
      </c>
      <c r="D62" s="219">
        <v>40605</v>
      </c>
      <c r="E62" s="218" t="s">
        <v>54</v>
      </c>
      <c r="F62" s="218" t="s">
        <v>486</v>
      </c>
      <c r="G62" s="220">
        <v>8</v>
      </c>
      <c r="H62" s="221">
        <v>1</v>
      </c>
    </row>
    <row r="63" spans="1:8" ht="15" hidden="1">
      <c r="A63" s="218" t="s">
        <v>27</v>
      </c>
      <c r="B63" s="218" t="s">
        <v>333</v>
      </c>
      <c r="C63" s="218" t="s">
        <v>224</v>
      </c>
      <c r="D63" s="219">
        <v>40606</v>
      </c>
      <c r="E63" s="218" t="s">
        <v>26</v>
      </c>
      <c r="F63" s="218" t="s">
        <v>489</v>
      </c>
      <c r="G63" s="220">
        <v>4</v>
      </c>
      <c r="H63" s="221">
        <v>0.5</v>
      </c>
    </row>
    <row r="64" spans="1:8" ht="15" hidden="1">
      <c r="A64" s="218" t="s">
        <v>27</v>
      </c>
      <c r="B64" s="218" t="s">
        <v>12</v>
      </c>
      <c r="C64" s="218" t="s">
        <v>12</v>
      </c>
      <c r="D64" s="219">
        <v>40606</v>
      </c>
      <c r="E64" s="218" t="s">
        <v>33</v>
      </c>
      <c r="F64" s="218" t="s">
        <v>492</v>
      </c>
      <c r="G64" s="220">
        <v>4</v>
      </c>
      <c r="H64" s="221">
        <v>0.5</v>
      </c>
    </row>
    <row r="65" spans="1:8" ht="15" hidden="1">
      <c r="A65" s="218" t="s">
        <v>27</v>
      </c>
      <c r="B65" s="218" t="s">
        <v>333</v>
      </c>
      <c r="C65" s="218" t="s">
        <v>224</v>
      </c>
      <c r="D65" s="219">
        <v>40609</v>
      </c>
      <c r="E65" s="218" t="s">
        <v>26</v>
      </c>
      <c r="F65" s="218" t="s">
        <v>489</v>
      </c>
      <c r="G65" s="220">
        <v>8</v>
      </c>
      <c r="H65" s="221">
        <v>1</v>
      </c>
    </row>
    <row r="66" spans="1:8" ht="15" hidden="1">
      <c r="A66" s="218" t="s">
        <v>27</v>
      </c>
      <c r="B66" s="218" t="s">
        <v>299</v>
      </c>
      <c r="C66" s="218" t="s">
        <v>302</v>
      </c>
      <c r="D66" s="219">
        <v>40610</v>
      </c>
      <c r="E66" s="218" t="s">
        <v>26</v>
      </c>
      <c r="F66" s="218" t="s">
        <v>490</v>
      </c>
      <c r="G66" s="220">
        <v>8</v>
      </c>
      <c r="H66" s="221">
        <v>1</v>
      </c>
    </row>
    <row r="67" spans="1:8" ht="15" hidden="1">
      <c r="A67" s="218" t="s">
        <v>27</v>
      </c>
      <c r="B67" s="218" t="s">
        <v>333</v>
      </c>
      <c r="C67" s="218" t="s">
        <v>224</v>
      </c>
      <c r="D67" s="219">
        <v>40611</v>
      </c>
      <c r="E67" s="218" t="s">
        <v>26</v>
      </c>
      <c r="F67" s="218" t="s">
        <v>489</v>
      </c>
      <c r="G67" s="220">
        <v>8</v>
      </c>
      <c r="H67" s="221">
        <v>1</v>
      </c>
    </row>
    <row r="68" spans="1:8" ht="15" hidden="1">
      <c r="A68" s="218" t="s">
        <v>27</v>
      </c>
      <c r="B68" s="218" t="s">
        <v>333</v>
      </c>
      <c r="C68" s="218" t="s">
        <v>224</v>
      </c>
      <c r="D68" s="219">
        <v>40612</v>
      </c>
      <c r="E68" s="218" t="s">
        <v>26</v>
      </c>
      <c r="F68" s="218" t="s">
        <v>489</v>
      </c>
      <c r="G68" s="220">
        <v>8</v>
      </c>
      <c r="H68" s="221">
        <v>1</v>
      </c>
    </row>
    <row r="69" spans="1:8" ht="15" hidden="1">
      <c r="A69" s="218" t="s">
        <v>27</v>
      </c>
      <c r="B69" s="218" t="s">
        <v>299</v>
      </c>
      <c r="C69" s="218" t="s">
        <v>302</v>
      </c>
      <c r="D69" s="219">
        <v>40613</v>
      </c>
      <c r="E69" s="218" t="s">
        <v>26</v>
      </c>
      <c r="F69" s="218" t="s">
        <v>490</v>
      </c>
      <c r="G69" s="220">
        <v>8</v>
      </c>
      <c r="H69" s="221">
        <v>1</v>
      </c>
    </row>
    <row r="70" spans="1:8" ht="15" hidden="1">
      <c r="A70" s="218" t="s">
        <v>27</v>
      </c>
      <c r="B70" s="218" t="s">
        <v>299</v>
      </c>
      <c r="C70" s="218" t="s">
        <v>302</v>
      </c>
      <c r="D70" s="219">
        <v>40616</v>
      </c>
      <c r="E70" s="218" t="s">
        <v>26</v>
      </c>
      <c r="F70" s="218" t="s">
        <v>490</v>
      </c>
      <c r="G70" s="220">
        <v>8</v>
      </c>
      <c r="H70" s="221">
        <v>1</v>
      </c>
    </row>
    <row r="71" spans="1:8" ht="15" hidden="1">
      <c r="A71" s="218" t="s">
        <v>27</v>
      </c>
      <c r="B71" s="218" t="s">
        <v>299</v>
      </c>
      <c r="C71" s="218" t="s">
        <v>302</v>
      </c>
      <c r="D71" s="219">
        <v>40617</v>
      </c>
      <c r="E71" s="218" t="s">
        <v>26</v>
      </c>
      <c r="F71" s="218" t="s">
        <v>490</v>
      </c>
      <c r="G71" s="220">
        <v>4</v>
      </c>
      <c r="H71" s="221">
        <v>0.5</v>
      </c>
    </row>
    <row r="72" spans="1:8" ht="15" hidden="1">
      <c r="A72" s="218" t="s">
        <v>27</v>
      </c>
      <c r="B72" s="218" t="s">
        <v>218</v>
      </c>
      <c r="C72" s="218" t="s">
        <v>355</v>
      </c>
      <c r="D72" s="219">
        <v>40617</v>
      </c>
      <c r="E72" s="218" t="s">
        <v>26</v>
      </c>
      <c r="F72" s="218" t="s">
        <v>493</v>
      </c>
      <c r="G72" s="220">
        <v>4</v>
      </c>
      <c r="H72" s="221">
        <v>0.5</v>
      </c>
    </row>
    <row r="73" spans="1:8" ht="15" hidden="1">
      <c r="A73" s="218" t="s">
        <v>27</v>
      </c>
      <c r="B73" s="218" t="s">
        <v>174</v>
      </c>
      <c r="C73" s="218" t="s">
        <v>57</v>
      </c>
      <c r="D73" s="219">
        <v>40618</v>
      </c>
      <c r="E73" s="218" t="s">
        <v>26</v>
      </c>
      <c r="F73" s="218" t="s">
        <v>491</v>
      </c>
      <c r="G73" s="220">
        <v>8</v>
      </c>
      <c r="H73" s="221">
        <v>1</v>
      </c>
    </row>
    <row r="74" spans="1:8" ht="15" hidden="1">
      <c r="A74" s="218" t="s">
        <v>27</v>
      </c>
      <c r="B74" s="218" t="s">
        <v>218</v>
      </c>
      <c r="C74" s="218" t="s">
        <v>355</v>
      </c>
      <c r="D74" s="219">
        <v>40620</v>
      </c>
      <c r="E74" s="218" t="s">
        <v>26</v>
      </c>
      <c r="F74" s="218" t="s">
        <v>493</v>
      </c>
      <c r="G74" s="220">
        <v>6</v>
      </c>
      <c r="H74" s="221">
        <v>0.75</v>
      </c>
    </row>
    <row r="75" spans="1:8" ht="15" hidden="1">
      <c r="A75" s="218" t="s">
        <v>27</v>
      </c>
      <c r="B75" s="218" t="s">
        <v>327</v>
      </c>
      <c r="C75" s="218" t="s">
        <v>40</v>
      </c>
      <c r="D75" s="219">
        <v>40620</v>
      </c>
      <c r="E75" s="218" t="s">
        <v>26</v>
      </c>
      <c r="F75" s="218" t="s">
        <v>46</v>
      </c>
      <c r="G75" s="220">
        <v>2</v>
      </c>
      <c r="H75" s="221">
        <v>0.25</v>
      </c>
    </row>
    <row r="76" spans="1:8" ht="15" hidden="1">
      <c r="A76" s="218" t="s">
        <v>27</v>
      </c>
      <c r="B76" s="218" t="s">
        <v>218</v>
      </c>
      <c r="C76" s="218" t="s">
        <v>355</v>
      </c>
      <c r="D76" s="219">
        <v>40623</v>
      </c>
      <c r="E76" s="218" t="s">
        <v>26</v>
      </c>
      <c r="F76" s="218" t="s">
        <v>493</v>
      </c>
      <c r="G76" s="220">
        <v>8</v>
      </c>
      <c r="H76" s="221">
        <v>1</v>
      </c>
    </row>
    <row r="77" spans="1:8" ht="15" hidden="1">
      <c r="A77" s="218" t="s">
        <v>27</v>
      </c>
      <c r="B77" s="218" t="s">
        <v>299</v>
      </c>
      <c r="C77" s="218" t="s">
        <v>302</v>
      </c>
      <c r="D77" s="219">
        <v>40624</v>
      </c>
      <c r="E77" s="218" t="s">
        <v>26</v>
      </c>
      <c r="F77" s="218" t="s">
        <v>505</v>
      </c>
      <c r="G77" s="220">
        <v>4</v>
      </c>
      <c r="H77" s="221">
        <v>0.5</v>
      </c>
    </row>
    <row r="78" spans="1:8" ht="15" hidden="1">
      <c r="A78" s="218" t="s">
        <v>27</v>
      </c>
      <c r="B78" s="218" t="s">
        <v>175</v>
      </c>
      <c r="C78" s="218" t="s">
        <v>12</v>
      </c>
      <c r="D78" s="219">
        <v>40624</v>
      </c>
      <c r="E78" s="218" t="s">
        <v>180</v>
      </c>
      <c r="F78" s="218" t="s">
        <v>506</v>
      </c>
      <c r="G78" s="220">
        <v>4</v>
      </c>
      <c r="H78" s="221">
        <v>0.5</v>
      </c>
    </row>
    <row r="79" spans="1:8" ht="15" hidden="1">
      <c r="A79" s="218" t="s">
        <v>27</v>
      </c>
      <c r="B79" s="218" t="s">
        <v>218</v>
      </c>
      <c r="C79" s="218" t="s">
        <v>355</v>
      </c>
      <c r="D79" s="219">
        <v>40626</v>
      </c>
      <c r="E79" s="218" t="s">
        <v>26</v>
      </c>
      <c r="F79" s="218" t="s">
        <v>539</v>
      </c>
      <c r="G79" s="220">
        <v>6</v>
      </c>
      <c r="H79" s="221">
        <v>0.75</v>
      </c>
    </row>
    <row r="80" spans="1:8" ht="15" hidden="1">
      <c r="A80" s="218" t="s">
        <v>27</v>
      </c>
      <c r="B80" s="218" t="s">
        <v>299</v>
      </c>
      <c r="C80" s="218" t="s">
        <v>302</v>
      </c>
      <c r="D80" s="219">
        <v>40626</v>
      </c>
      <c r="E80" s="218" t="s">
        <v>26</v>
      </c>
      <c r="F80" s="218" t="s">
        <v>537</v>
      </c>
      <c r="G80" s="220">
        <v>2</v>
      </c>
      <c r="H80" s="221">
        <v>0.25</v>
      </c>
    </row>
    <row r="81" spans="1:8" ht="15" hidden="1">
      <c r="A81" s="218" t="s">
        <v>27</v>
      </c>
      <c r="B81" s="218" t="s">
        <v>327</v>
      </c>
      <c r="C81" s="218" t="s">
        <v>40</v>
      </c>
      <c r="D81" s="219">
        <v>40627</v>
      </c>
      <c r="E81" s="218" t="s">
        <v>26</v>
      </c>
      <c r="F81" s="218" t="s">
        <v>46</v>
      </c>
      <c r="G81" s="220">
        <v>2</v>
      </c>
      <c r="H81" s="221">
        <v>0.25</v>
      </c>
    </row>
    <row r="82" spans="1:8" ht="15" hidden="1">
      <c r="A82" s="218" t="s">
        <v>27</v>
      </c>
      <c r="B82" s="218" t="s">
        <v>287</v>
      </c>
      <c r="C82" s="218" t="s">
        <v>40</v>
      </c>
      <c r="D82" s="219">
        <v>40630</v>
      </c>
      <c r="E82" s="218" t="s">
        <v>26</v>
      </c>
      <c r="F82" s="218" t="s">
        <v>530</v>
      </c>
      <c r="G82" s="220">
        <v>8</v>
      </c>
      <c r="H82" s="221">
        <v>1</v>
      </c>
    </row>
    <row r="83" spans="1:8" ht="15" hidden="1">
      <c r="A83" s="218" t="s">
        <v>27</v>
      </c>
      <c r="B83" s="218" t="s">
        <v>287</v>
      </c>
      <c r="C83" s="218" t="s">
        <v>40</v>
      </c>
      <c r="D83" s="219">
        <v>40631</v>
      </c>
      <c r="E83" s="218" t="s">
        <v>26</v>
      </c>
      <c r="F83" s="218" t="s">
        <v>530</v>
      </c>
      <c r="G83" s="220">
        <v>2</v>
      </c>
      <c r="H83" s="221">
        <v>0.25</v>
      </c>
    </row>
    <row r="84" spans="1:8" ht="15" hidden="1">
      <c r="A84" s="218" t="s">
        <v>27</v>
      </c>
      <c r="B84" s="218" t="s">
        <v>12</v>
      </c>
      <c r="C84" s="218" t="s">
        <v>397</v>
      </c>
      <c r="D84" s="219">
        <v>40631</v>
      </c>
      <c r="E84" s="218" t="s">
        <v>33</v>
      </c>
      <c r="F84" s="218" t="s">
        <v>531</v>
      </c>
      <c r="G84" s="220">
        <v>2</v>
      </c>
      <c r="H84" s="221">
        <v>0.25</v>
      </c>
    </row>
    <row r="85" spans="1:8" ht="15" hidden="1">
      <c r="A85" s="218" t="s">
        <v>27</v>
      </c>
      <c r="B85" s="218" t="s">
        <v>135</v>
      </c>
      <c r="C85" s="218" t="s">
        <v>45</v>
      </c>
      <c r="D85" s="219">
        <v>40631</v>
      </c>
      <c r="E85" s="218" t="s">
        <v>26</v>
      </c>
      <c r="F85" s="218" t="s">
        <v>532</v>
      </c>
      <c r="G85" s="220">
        <v>4</v>
      </c>
      <c r="H85" s="221">
        <v>0.5</v>
      </c>
    </row>
    <row r="86" spans="1:8" ht="15" hidden="1">
      <c r="A86" s="218" t="s">
        <v>27</v>
      </c>
      <c r="B86" s="218" t="s">
        <v>218</v>
      </c>
      <c r="C86" s="218" t="s">
        <v>355</v>
      </c>
      <c r="D86" s="219">
        <v>40632</v>
      </c>
      <c r="E86" s="218" t="s">
        <v>26</v>
      </c>
      <c r="F86" s="218" t="s">
        <v>528</v>
      </c>
      <c r="G86" s="220">
        <v>4</v>
      </c>
      <c r="H86" s="221">
        <v>0.5</v>
      </c>
    </row>
    <row r="87" spans="1:8" ht="15" hidden="1">
      <c r="A87" s="218" t="s">
        <v>27</v>
      </c>
      <c r="B87" s="218" t="s">
        <v>287</v>
      </c>
      <c r="C87" s="218" t="s">
        <v>40</v>
      </c>
      <c r="D87" s="219">
        <v>40632</v>
      </c>
      <c r="E87" s="218" t="s">
        <v>26</v>
      </c>
      <c r="F87" s="218" t="s">
        <v>527</v>
      </c>
      <c r="G87" s="220">
        <v>4</v>
      </c>
      <c r="H87" s="221">
        <v>0.5</v>
      </c>
    </row>
    <row r="88" spans="1:8" ht="15" hidden="1">
      <c r="A88" s="218" t="s">
        <v>27</v>
      </c>
      <c r="B88" s="218" t="s">
        <v>12</v>
      </c>
      <c r="C88" s="218" t="s">
        <v>10</v>
      </c>
      <c r="D88" s="219">
        <v>40633</v>
      </c>
      <c r="E88" s="218" t="s">
        <v>33</v>
      </c>
      <c r="F88" s="218" t="s">
        <v>524</v>
      </c>
      <c r="G88" s="220">
        <v>4</v>
      </c>
      <c r="H88" s="221">
        <v>0.5</v>
      </c>
    </row>
    <row r="89" spans="1:8" ht="15" hidden="1">
      <c r="A89" s="218" t="s">
        <v>27</v>
      </c>
      <c r="B89" s="218" t="s">
        <v>287</v>
      </c>
      <c r="C89" s="218" t="s">
        <v>40</v>
      </c>
      <c r="D89" s="219">
        <v>40633</v>
      </c>
      <c r="E89" s="218" t="s">
        <v>26</v>
      </c>
      <c r="F89" s="218" t="s">
        <v>527</v>
      </c>
      <c r="G89" s="220">
        <v>4</v>
      </c>
      <c r="H89" s="221">
        <v>0.5</v>
      </c>
    </row>
    <row r="90" spans="1:8" ht="15" hidden="1">
      <c r="A90" s="218" t="s">
        <v>34</v>
      </c>
      <c r="B90" s="218" t="s">
        <v>269</v>
      </c>
      <c r="C90" s="218" t="s">
        <v>236</v>
      </c>
      <c r="D90" s="219">
        <v>40546</v>
      </c>
      <c r="E90" s="218" t="s">
        <v>26</v>
      </c>
      <c r="F90" s="218" t="s">
        <v>347</v>
      </c>
      <c r="G90" s="220">
        <v>8</v>
      </c>
      <c r="H90" s="221">
        <v>1</v>
      </c>
    </row>
    <row r="91" spans="1:8" ht="15" hidden="1">
      <c r="A91" s="218" t="s">
        <v>34</v>
      </c>
      <c r="B91" s="218" t="s">
        <v>269</v>
      </c>
      <c r="C91" s="218" t="s">
        <v>236</v>
      </c>
      <c r="D91" s="219">
        <v>40547</v>
      </c>
      <c r="E91" s="218" t="s">
        <v>26</v>
      </c>
      <c r="F91" s="218" t="s">
        <v>346</v>
      </c>
      <c r="G91" s="220">
        <v>8</v>
      </c>
      <c r="H91" s="221">
        <v>1</v>
      </c>
    </row>
    <row r="92" spans="1:8" ht="15" hidden="1">
      <c r="A92" s="218" t="s">
        <v>34</v>
      </c>
      <c r="B92" s="218" t="s">
        <v>269</v>
      </c>
      <c r="C92" s="218" t="s">
        <v>236</v>
      </c>
      <c r="D92" s="219">
        <v>40548</v>
      </c>
      <c r="E92" s="218" t="s">
        <v>26</v>
      </c>
      <c r="F92" s="218" t="s">
        <v>348</v>
      </c>
      <c r="G92" s="220">
        <v>8</v>
      </c>
      <c r="H92" s="221">
        <v>1</v>
      </c>
    </row>
    <row r="93" spans="1:8" ht="15" hidden="1">
      <c r="A93" s="218" t="s">
        <v>34</v>
      </c>
      <c r="B93" s="218" t="s">
        <v>269</v>
      </c>
      <c r="C93" s="218" t="s">
        <v>236</v>
      </c>
      <c r="D93" s="219">
        <v>40550</v>
      </c>
      <c r="E93" s="218" t="s">
        <v>26</v>
      </c>
      <c r="F93" s="218" t="s">
        <v>349</v>
      </c>
      <c r="G93" s="220">
        <v>8</v>
      </c>
      <c r="H93" s="221">
        <v>1</v>
      </c>
    </row>
    <row r="94" spans="1:8" ht="15" hidden="1">
      <c r="A94" s="218" t="s">
        <v>34</v>
      </c>
      <c r="B94" s="218" t="s">
        <v>12</v>
      </c>
      <c r="C94" s="218" t="s">
        <v>12</v>
      </c>
      <c r="D94" s="219">
        <v>40553</v>
      </c>
      <c r="E94" s="218" t="s">
        <v>35</v>
      </c>
      <c r="F94" s="218" t="s">
        <v>36</v>
      </c>
      <c r="G94" s="220">
        <v>8</v>
      </c>
      <c r="H94" s="221">
        <v>1</v>
      </c>
    </row>
    <row r="95" spans="1:8" ht="15" hidden="1">
      <c r="A95" s="218" t="s">
        <v>34</v>
      </c>
      <c r="B95" s="218" t="s">
        <v>12</v>
      </c>
      <c r="C95" s="218" t="s">
        <v>12</v>
      </c>
      <c r="D95" s="219">
        <v>40554</v>
      </c>
      <c r="E95" s="218" t="s">
        <v>35</v>
      </c>
      <c r="F95" s="218" t="s">
        <v>36</v>
      </c>
      <c r="G95" s="220">
        <v>4</v>
      </c>
      <c r="H95" s="221">
        <v>0.5</v>
      </c>
    </row>
    <row r="96" spans="1:8" ht="15" hidden="1">
      <c r="A96" s="218" t="s">
        <v>34</v>
      </c>
      <c r="B96" s="218" t="s">
        <v>12</v>
      </c>
      <c r="C96" s="218" t="s">
        <v>84</v>
      </c>
      <c r="D96" s="219">
        <v>40554</v>
      </c>
      <c r="E96" s="218" t="s">
        <v>33</v>
      </c>
      <c r="F96" s="218" t="s">
        <v>353</v>
      </c>
      <c r="G96" s="220">
        <v>4</v>
      </c>
      <c r="H96" s="221">
        <v>0.5</v>
      </c>
    </row>
    <row r="97" spans="1:8" ht="15" hidden="1">
      <c r="A97" s="218" t="s">
        <v>34</v>
      </c>
      <c r="B97" s="218" t="s">
        <v>269</v>
      </c>
      <c r="C97" s="218" t="s">
        <v>236</v>
      </c>
      <c r="D97" s="219">
        <v>40555</v>
      </c>
      <c r="E97" s="218" t="s">
        <v>26</v>
      </c>
      <c r="F97" s="218" t="s">
        <v>350</v>
      </c>
      <c r="G97" s="220">
        <v>8</v>
      </c>
      <c r="H97" s="221">
        <v>1</v>
      </c>
    </row>
    <row r="98" spans="1:8" ht="15" hidden="1">
      <c r="A98" s="218" t="s">
        <v>34</v>
      </c>
      <c r="B98" s="218" t="s">
        <v>269</v>
      </c>
      <c r="C98" s="218" t="s">
        <v>236</v>
      </c>
      <c r="D98" s="219">
        <v>40556</v>
      </c>
      <c r="E98" s="218" t="s">
        <v>26</v>
      </c>
      <c r="F98" s="218" t="s">
        <v>350</v>
      </c>
      <c r="G98" s="220">
        <v>4</v>
      </c>
      <c r="H98" s="221">
        <v>0.5</v>
      </c>
    </row>
    <row r="99" spans="1:8" ht="15" hidden="1">
      <c r="A99" s="218" t="s">
        <v>34</v>
      </c>
      <c r="B99" s="218" t="s">
        <v>431</v>
      </c>
      <c r="C99" s="218" t="s">
        <v>6</v>
      </c>
      <c r="D99" s="219">
        <v>40556</v>
      </c>
      <c r="E99" s="218" t="s">
        <v>26</v>
      </c>
      <c r="F99" s="218" t="s">
        <v>433</v>
      </c>
      <c r="G99" s="220">
        <v>4</v>
      </c>
      <c r="H99" s="221">
        <v>0.5</v>
      </c>
    </row>
    <row r="100" spans="1:8" ht="15" hidden="1">
      <c r="A100" s="218" t="s">
        <v>34</v>
      </c>
      <c r="B100" s="218" t="s">
        <v>269</v>
      </c>
      <c r="C100" s="218" t="s">
        <v>236</v>
      </c>
      <c r="D100" s="219">
        <v>40557</v>
      </c>
      <c r="E100" s="218" t="s">
        <v>26</v>
      </c>
      <c r="F100" s="218" t="s">
        <v>351</v>
      </c>
      <c r="G100" s="220">
        <v>6</v>
      </c>
      <c r="H100" s="221">
        <v>0.75</v>
      </c>
    </row>
    <row r="101" spans="1:8" ht="15">
      <c r="A101" s="218" t="s">
        <v>34</v>
      </c>
      <c r="B101" s="218" t="s">
        <v>269</v>
      </c>
      <c r="C101" s="218" t="s">
        <v>12</v>
      </c>
      <c r="D101" s="219">
        <v>40557</v>
      </c>
      <c r="E101" s="218" t="s">
        <v>31</v>
      </c>
      <c r="F101" s="218" t="s">
        <v>43</v>
      </c>
      <c r="G101" s="220">
        <v>2</v>
      </c>
      <c r="H101" s="221">
        <v>0.25</v>
      </c>
    </row>
    <row r="102" spans="1:8" ht="15">
      <c r="A102" s="218" t="s">
        <v>34</v>
      </c>
      <c r="B102" s="218" t="s">
        <v>12</v>
      </c>
      <c r="C102" s="218" t="s">
        <v>12</v>
      </c>
      <c r="D102" s="219">
        <v>40560</v>
      </c>
      <c r="E102" s="218" t="s">
        <v>31</v>
      </c>
      <c r="F102" s="218" t="s">
        <v>43</v>
      </c>
      <c r="G102" s="220">
        <v>8</v>
      </c>
      <c r="H102" s="221">
        <v>1</v>
      </c>
    </row>
    <row r="103" spans="1:8" ht="15" hidden="1">
      <c r="A103" s="218" t="s">
        <v>34</v>
      </c>
      <c r="B103" s="218" t="s">
        <v>12</v>
      </c>
      <c r="C103" s="218" t="s">
        <v>12</v>
      </c>
      <c r="D103" s="219">
        <v>40561</v>
      </c>
      <c r="E103" s="218" t="s">
        <v>47</v>
      </c>
      <c r="F103" s="218" t="s">
        <v>352</v>
      </c>
      <c r="G103" s="220">
        <v>2</v>
      </c>
      <c r="H103" s="221">
        <v>0.25</v>
      </c>
    </row>
    <row r="104" spans="1:8" ht="15">
      <c r="A104" s="218" t="s">
        <v>34</v>
      </c>
      <c r="B104" s="218" t="s">
        <v>12</v>
      </c>
      <c r="C104" s="218" t="s">
        <v>12</v>
      </c>
      <c r="D104" s="219">
        <v>40561</v>
      </c>
      <c r="E104" s="218" t="s">
        <v>31</v>
      </c>
      <c r="F104" s="218" t="s">
        <v>43</v>
      </c>
      <c r="G104" s="220">
        <v>6</v>
      </c>
      <c r="H104" s="221">
        <v>0.75</v>
      </c>
    </row>
    <row r="105" spans="1:8" ht="15">
      <c r="A105" s="218" t="s">
        <v>34</v>
      </c>
      <c r="B105" s="218" t="s">
        <v>12</v>
      </c>
      <c r="C105" s="218" t="s">
        <v>12</v>
      </c>
      <c r="D105" s="219">
        <v>40562</v>
      </c>
      <c r="E105" s="218" t="s">
        <v>31</v>
      </c>
      <c r="F105" s="218" t="s">
        <v>43</v>
      </c>
      <c r="G105" s="220">
        <v>8</v>
      </c>
      <c r="H105" s="221">
        <v>1</v>
      </c>
    </row>
    <row r="106" spans="1:8" ht="15" hidden="1">
      <c r="A106" s="218" t="s">
        <v>34</v>
      </c>
      <c r="B106" s="218" t="s">
        <v>431</v>
      </c>
      <c r="C106" s="218" t="s">
        <v>6</v>
      </c>
      <c r="D106" s="219">
        <v>40563</v>
      </c>
      <c r="E106" s="218" t="s">
        <v>26</v>
      </c>
      <c r="F106" s="218" t="s">
        <v>434</v>
      </c>
      <c r="G106" s="220">
        <v>8</v>
      </c>
      <c r="H106" s="221">
        <v>1</v>
      </c>
    </row>
    <row r="107" spans="1:8" ht="15">
      <c r="A107" s="218" t="s">
        <v>34</v>
      </c>
      <c r="B107" s="218" t="s">
        <v>12</v>
      </c>
      <c r="C107" s="218" t="s">
        <v>12</v>
      </c>
      <c r="D107" s="219">
        <v>40564</v>
      </c>
      <c r="E107" s="218" t="s">
        <v>31</v>
      </c>
      <c r="F107" s="218" t="s">
        <v>43</v>
      </c>
      <c r="G107" s="220">
        <v>8</v>
      </c>
      <c r="H107" s="221">
        <v>1</v>
      </c>
    </row>
    <row r="108" spans="1:8" ht="15">
      <c r="A108" s="218" t="s">
        <v>34</v>
      </c>
      <c r="B108" s="218" t="s">
        <v>12</v>
      </c>
      <c r="C108" s="218" t="s">
        <v>12</v>
      </c>
      <c r="D108" s="219">
        <v>40567</v>
      </c>
      <c r="E108" s="218" t="s">
        <v>31</v>
      </c>
      <c r="F108" s="218" t="s">
        <v>390</v>
      </c>
      <c r="G108" s="220">
        <v>8</v>
      </c>
      <c r="H108" s="221">
        <v>1</v>
      </c>
    </row>
    <row r="109" spans="1:8" ht="15">
      <c r="A109" s="218" t="s">
        <v>34</v>
      </c>
      <c r="B109" s="218" t="s">
        <v>12</v>
      </c>
      <c r="C109" s="218" t="s">
        <v>12</v>
      </c>
      <c r="D109" s="219">
        <v>40568</v>
      </c>
      <c r="E109" s="218" t="s">
        <v>31</v>
      </c>
      <c r="F109" s="218" t="s">
        <v>43</v>
      </c>
      <c r="G109" s="220">
        <v>8</v>
      </c>
      <c r="H109" s="221">
        <v>1</v>
      </c>
    </row>
    <row r="110" spans="1:8" ht="15" hidden="1">
      <c r="A110" s="218" t="s">
        <v>34</v>
      </c>
      <c r="B110" s="218" t="s">
        <v>311</v>
      </c>
      <c r="C110" s="218" t="s">
        <v>435</v>
      </c>
      <c r="D110" s="219">
        <v>40569</v>
      </c>
      <c r="E110" s="218" t="s">
        <v>52</v>
      </c>
      <c r="F110" s="218" t="s">
        <v>436</v>
      </c>
      <c r="G110" s="220">
        <v>8</v>
      </c>
      <c r="H110" s="221">
        <v>1</v>
      </c>
    </row>
    <row r="111" spans="1:8" ht="15" hidden="1">
      <c r="A111" s="218" t="s">
        <v>34</v>
      </c>
      <c r="B111" s="218" t="s">
        <v>303</v>
      </c>
      <c r="C111" s="218" t="s">
        <v>387</v>
      </c>
      <c r="D111" s="219">
        <v>40570</v>
      </c>
      <c r="E111" s="218" t="s">
        <v>26</v>
      </c>
      <c r="F111" s="218" t="s">
        <v>389</v>
      </c>
      <c r="G111" s="220">
        <v>4</v>
      </c>
      <c r="H111" s="221">
        <v>0.5</v>
      </c>
    </row>
    <row r="112" spans="1:8" ht="15" hidden="1">
      <c r="A112" s="218" t="s">
        <v>34</v>
      </c>
      <c r="B112" s="218" t="s">
        <v>311</v>
      </c>
      <c r="C112" s="218" t="s">
        <v>435</v>
      </c>
      <c r="D112" s="219">
        <v>40570</v>
      </c>
      <c r="E112" s="218" t="s">
        <v>52</v>
      </c>
      <c r="F112" s="218" t="s">
        <v>436</v>
      </c>
      <c r="G112" s="220">
        <v>4</v>
      </c>
      <c r="H112" s="221">
        <v>0.5</v>
      </c>
    </row>
    <row r="113" spans="1:8" ht="15" hidden="1">
      <c r="A113" s="218" t="s">
        <v>34</v>
      </c>
      <c r="B113" s="218" t="s">
        <v>311</v>
      </c>
      <c r="C113" s="218" t="s">
        <v>435</v>
      </c>
      <c r="D113" s="219">
        <v>40571</v>
      </c>
      <c r="E113" s="218" t="s">
        <v>52</v>
      </c>
      <c r="F113" s="218" t="s">
        <v>436</v>
      </c>
      <c r="G113" s="220">
        <v>8</v>
      </c>
      <c r="H113" s="221">
        <v>1</v>
      </c>
    </row>
    <row r="114" spans="1:8" ht="15" hidden="1">
      <c r="A114" s="218" t="s">
        <v>34</v>
      </c>
      <c r="B114" s="218" t="s">
        <v>311</v>
      </c>
      <c r="C114" s="218" t="s">
        <v>435</v>
      </c>
      <c r="D114" s="219">
        <v>40574</v>
      </c>
      <c r="E114" s="218" t="s">
        <v>52</v>
      </c>
      <c r="F114" s="218" t="s">
        <v>436</v>
      </c>
      <c r="G114" s="220">
        <v>8</v>
      </c>
      <c r="H114" s="221">
        <v>1</v>
      </c>
    </row>
    <row r="115" spans="1:8" ht="15" hidden="1">
      <c r="A115" s="218" t="s">
        <v>34</v>
      </c>
      <c r="B115" s="218" t="s">
        <v>311</v>
      </c>
      <c r="C115" s="218" t="s">
        <v>435</v>
      </c>
      <c r="D115" s="219">
        <v>40575</v>
      </c>
      <c r="E115" s="218" t="s">
        <v>52</v>
      </c>
      <c r="F115" s="218" t="s">
        <v>436</v>
      </c>
      <c r="G115" s="220">
        <v>8</v>
      </c>
      <c r="H115" s="221">
        <v>1</v>
      </c>
    </row>
    <row r="116" spans="1:8" ht="15" hidden="1">
      <c r="A116" s="218" t="s">
        <v>34</v>
      </c>
      <c r="B116" s="218" t="s">
        <v>311</v>
      </c>
      <c r="C116" s="218" t="s">
        <v>435</v>
      </c>
      <c r="D116" s="219">
        <v>40576</v>
      </c>
      <c r="E116" s="218" t="s">
        <v>52</v>
      </c>
      <c r="F116" s="218" t="s">
        <v>439</v>
      </c>
      <c r="G116" s="220">
        <v>8</v>
      </c>
      <c r="H116" s="221">
        <v>1</v>
      </c>
    </row>
    <row r="117" spans="1:8" ht="15" hidden="1">
      <c r="A117" s="218" t="s">
        <v>34</v>
      </c>
      <c r="B117" s="218" t="s">
        <v>311</v>
      </c>
      <c r="C117" s="218" t="s">
        <v>435</v>
      </c>
      <c r="D117" s="219">
        <v>40577</v>
      </c>
      <c r="E117" s="218" t="s">
        <v>52</v>
      </c>
      <c r="F117" s="218" t="s">
        <v>439</v>
      </c>
      <c r="G117" s="220">
        <v>8</v>
      </c>
      <c r="H117" s="221">
        <v>1</v>
      </c>
    </row>
    <row r="118" spans="1:8" ht="15" hidden="1">
      <c r="A118" s="218" t="s">
        <v>34</v>
      </c>
      <c r="B118" s="218" t="s">
        <v>311</v>
      </c>
      <c r="C118" s="218" t="s">
        <v>435</v>
      </c>
      <c r="D118" s="219">
        <v>40578</v>
      </c>
      <c r="E118" s="218" t="s">
        <v>52</v>
      </c>
      <c r="F118" s="218" t="s">
        <v>439</v>
      </c>
      <c r="G118" s="220">
        <v>8</v>
      </c>
      <c r="H118" s="221">
        <v>1</v>
      </c>
    </row>
    <row r="119" spans="1:8" ht="15" hidden="1">
      <c r="A119" s="218" t="s">
        <v>34</v>
      </c>
      <c r="B119" s="218" t="s">
        <v>311</v>
      </c>
      <c r="C119" s="218" t="s">
        <v>435</v>
      </c>
      <c r="D119" s="219">
        <v>40579</v>
      </c>
      <c r="E119" s="218" t="s">
        <v>52</v>
      </c>
      <c r="F119" s="218" t="s">
        <v>439</v>
      </c>
      <c r="G119" s="220">
        <v>8</v>
      </c>
      <c r="H119" s="221">
        <v>1</v>
      </c>
    </row>
    <row r="120" spans="1:8" ht="15" hidden="1">
      <c r="A120" s="218" t="s">
        <v>34</v>
      </c>
      <c r="B120" s="218" t="s">
        <v>431</v>
      </c>
      <c r="C120" s="218" t="s">
        <v>6</v>
      </c>
      <c r="D120" s="219">
        <v>40582</v>
      </c>
      <c r="E120" s="218" t="s">
        <v>26</v>
      </c>
      <c r="F120" s="218" t="s">
        <v>440</v>
      </c>
      <c r="G120" s="220">
        <v>5</v>
      </c>
      <c r="H120" s="221">
        <v>0.625</v>
      </c>
    </row>
    <row r="121" spans="1:8" ht="15">
      <c r="A121" s="218" t="s">
        <v>34</v>
      </c>
      <c r="B121" s="218" t="s">
        <v>12</v>
      </c>
      <c r="C121" s="218" t="s">
        <v>12</v>
      </c>
      <c r="D121" s="219">
        <v>40582</v>
      </c>
      <c r="E121" s="218" t="s">
        <v>31</v>
      </c>
      <c r="F121" s="218" t="s">
        <v>43</v>
      </c>
      <c r="G121" s="220">
        <v>3</v>
      </c>
      <c r="H121" s="221">
        <v>0.375</v>
      </c>
    </row>
    <row r="122" spans="1:8" ht="15" hidden="1">
      <c r="A122" s="218" t="s">
        <v>34</v>
      </c>
      <c r="B122" s="218" t="s">
        <v>431</v>
      </c>
      <c r="C122" s="218" t="s">
        <v>6</v>
      </c>
      <c r="D122" s="219">
        <v>40583</v>
      </c>
      <c r="E122" s="218" t="s">
        <v>26</v>
      </c>
      <c r="F122" s="218" t="s">
        <v>441</v>
      </c>
      <c r="G122" s="220">
        <v>4</v>
      </c>
      <c r="H122" s="221">
        <v>0.5</v>
      </c>
    </row>
    <row r="123" spans="1:8" ht="15">
      <c r="A123" s="218" t="s">
        <v>34</v>
      </c>
      <c r="B123" s="218" t="s">
        <v>12</v>
      </c>
      <c r="C123" s="218" t="s">
        <v>12</v>
      </c>
      <c r="D123" s="219">
        <v>40583</v>
      </c>
      <c r="E123" s="218" t="s">
        <v>31</v>
      </c>
      <c r="F123" s="218" t="s">
        <v>43</v>
      </c>
      <c r="G123" s="220">
        <v>4</v>
      </c>
      <c r="H123" s="221">
        <v>0.5</v>
      </c>
    </row>
    <row r="124" spans="1:8" ht="15" hidden="1">
      <c r="A124" s="218" t="s">
        <v>34</v>
      </c>
      <c r="B124" s="218" t="s">
        <v>431</v>
      </c>
      <c r="C124" s="218" t="s">
        <v>6</v>
      </c>
      <c r="D124" s="219">
        <v>40584</v>
      </c>
      <c r="E124" s="218" t="s">
        <v>26</v>
      </c>
      <c r="F124" s="218" t="s">
        <v>442</v>
      </c>
      <c r="G124" s="220">
        <v>5</v>
      </c>
      <c r="H124" s="221">
        <v>0.625</v>
      </c>
    </row>
    <row r="125" spans="1:8" ht="15" hidden="1">
      <c r="A125" s="218" t="s">
        <v>34</v>
      </c>
      <c r="B125" s="218" t="s">
        <v>303</v>
      </c>
      <c r="C125" s="218" t="s">
        <v>387</v>
      </c>
      <c r="D125" s="219">
        <v>40585</v>
      </c>
      <c r="E125" s="218" t="s">
        <v>26</v>
      </c>
      <c r="F125" s="218" t="s">
        <v>448</v>
      </c>
      <c r="G125" s="220">
        <v>4</v>
      </c>
      <c r="H125" s="221">
        <v>0.5</v>
      </c>
    </row>
    <row r="126" spans="1:8" ht="15">
      <c r="A126" s="218" t="s">
        <v>34</v>
      </c>
      <c r="B126" s="218" t="s">
        <v>12</v>
      </c>
      <c r="C126" s="218" t="s">
        <v>12</v>
      </c>
      <c r="D126" s="219">
        <v>40585</v>
      </c>
      <c r="E126" s="218" t="s">
        <v>31</v>
      </c>
      <c r="F126" s="218" t="s">
        <v>43</v>
      </c>
      <c r="G126" s="220">
        <v>4</v>
      </c>
      <c r="H126" s="221">
        <v>0.5</v>
      </c>
    </row>
    <row r="127" spans="1:8" ht="15" hidden="1">
      <c r="A127" s="218" t="s">
        <v>34</v>
      </c>
      <c r="B127" s="218" t="s">
        <v>12</v>
      </c>
      <c r="C127" s="218" t="s">
        <v>12</v>
      </c>
      <c r="D127" s="219">
        <v>40588</v>
      </c>
      <c r="E127" s="218" t="s">
        <v>54</v>
      </c>
      <c r="F127" s="218" t="s">
        <v>43</v>
      </c>
      <c r="G127" s="220">
        <v>8</v>
      </c>
      <c r="H127" s="221">
        <v>1</v>
      </c>
    </row>
    <row r="128" spans="1:8" ht="15" hidden="1">
      <c r="A128" s="218" t="s">
        <v>34</v>
      </c>
      <c r="B128" s="218" t="s">
        <v>303</v>
      </c>
      <c r="C128" s="218" t="s">
        <v>387</v>
      </c>
      <c r="D128" s="219">
        <v>40589</v>
      </c>
      <c r="E128" s="218" t="s">
        <v>26</v>
      </c>
      <c r="F128" s="218" t="s">
        <v>449</v>
      </c>
      <c r="G128" s="220">
        <v>4</v>
      </c>
      <c r="H128" s="221">
        <v>0.5</v>
      </c>
    </row>
    <row r="129" spans="1:8" ht="15">
      <c r="A129" s="218" t="s">
        <v>34</v>
      </c>
      <c r="B129" s="218" t="s">
        <v>12</v>
      </c>
      <c r="C129" s="218" t="s">
        <v>12</v>
      </c>
      <c r="D129" s="219">
        <v>40589</v>
      </c>
      <c r="E129" s="218" t="s">
        <v>31</v>
      </c>
      <c r="F129" s="218" t="s">
        <v>43</v>
      </c>
      <c r="G129" s="220">
        <v>4</v>
      </c>
      <c r="H129" s="221">
        <v>0.5</v>
      </c>
    </row>
    <row r="130" spans="1:8" ht="15">
      <c r="A130" s="218" t="s">
        <v>34</v>
      </c>
      <c r="B130" s="218" t="s">
        <v>12</v>
      </c>
      <c r="C130" s="218" t="s">
        <v>12</v>
      </c>
      <c r="D130" s="219">
        <v>40590</v>
      </c>
      <c r="E130" s="218" t="s">
        <v>31</v>
      </c>
      <c r="F130" s="218" t="s">
        <v>43</v>
      </c>
      <c r="G130" s="220">
        <v>8</v>
      </c>
      <c r="H130" s="221">
        <v>1</v>
      </c>
    </row>
    <row r="131" spans="1:8" ht="15" hidden="1">
      <c r="A131" s="218" t="s">
        <v>34</v>
      </c>
      <c r="B131" s="218" t="s">
        <v>12</v>
      </c>
      <c r="C131" s="218" t="s">
        <v>446</v>
      </c>
      <c r="D131" s="219">
        <v>40591</v>
      </c>
      <c r="E131" s="218" t="s">
        <v>33</v>
      </c>
      <c r="F131" s="218" t="s">
        <v>447</v>
      </c>
      <c r="G131" s="220">
        <v>4</v>
      </c>
      <c r="H131" s="221">
        <v>0.5</v>
      </c>
    </row>
    <row r="132" spans="1:8" ht="15" hidden="1">
      <c r="A132" s="218" t="s">
        <v>34</v>
      </c>
      <c r="B132" s="218" t="s">
        <v>12</v>
      </c>
      <c r="C132" s="218" t="s">
        <v>40</v>
      </c>
      <c r="D132" s="219">
        <v>40591</v>
      </c>
      <c r="E132" s="218" t="s">
        <v>33</v>
      </c>
      <c r="F132" s="218" t="s">
        <v>450</v>
      </c>
      <c r="G132" s="220">
        <v>4</v>
      </c>
      <c r="H132" s="221">
        <v>0.5</v>
      </c>
    </row>
    <row r="133" spans="1:8" ht="15" hidden="1">
      <c r="A133" s="218" t="s">
        <v>34</v>
      </c>
      <c r="B133" s="218" t="s">
        <v>309</v>
      </c>
      <c r="C133" s="218" t="s">
        <v>444</v>
      </c>
      <c r="D133" s="219">
        <v>40592</v>
      </c>
      <c r="E133" s="218" t="s">
        <v>52</v>
      </c>
      <c r="F133" s="218" t="s">
        <v>451</v>
      </c>
      <c r="G133" s="220">
        <v>8</v>
      </c>
      <c r="H133" s="221">
        <v>1</v>
      </c>
    </row>
    <row r="134" spans="1:8" ht="15" hidden="1">
      <c r="A134" s="218" t="s">
        <v>34</v>
      </c>
      <c r="B134" s="218" t="s">
        <v>431</v>
      </c>
      <c r="C134" s="218" t="s">
        <v>6</v>
      </c>
      <c r="D134" s="219">
        <v>40595</v>
      </c>
      <c r="E134" s="218" t="s">
        <v>26</v>
      </c>
      <c r="F134" s="218" t="s">
        <v>443</v>
      </c>
      <c r="G134" s="220">
        <v>2</v>
      </c>
      <c r="H134" s="221">
        <v>0.25</v>
      </c>
    </row>
    <row r="135" spans="1:8" ht="15" hidden="1">
      <c r="A135" s="218" t="s">
        <v>34</v>
      </c>
      <c r="B135" s="218" t="s">
        <v>12</v>
      </c>
      <c r="C135" s="218" t="s">
        <v>452</v>
      </c>
      <c r="D135" s="219">
        <v>40595</v>
      </c>
      <c r="E135" s="218" t="s">
        <v>47</v>
      </c>
      <c r="F135" s="218" t="s">
        <v>453</v>
      </c>
      <c r="G135" s="220">
        <v>2</v>
      </c>
      <c r="H135" s="221">
        <v>0.25</v>
      </c>
    </row>
    <row r="136" spans="1:8" ht="15" hidden="1">
      <c r="A136" s="218" t="s">
        <v>34</v>
      </c>
      <c r="B136" s="218" t="s">
        <v>309</v>
      </c>
      <c r="C136" s="218" t="s">
        <v>444</v>
      </c>
      <c r="D136" s="219">
        <v>40595</v>
      </c>
      <c r="E136" s="218" t="s">
        <v>52</v>
      </c>
      <c r="F136" s="218" t="s">
        <v>451</v>
      </c>
      <c r="G136" s="220">
        <v>6</v>
      </c>
      <c r="H136" s="221">
        <v>0.75</v>
      </c>
    </row>
    <row r="137" spans="1:8" ht="15" hidden="1">
      <c r="A137" s="218" t="s">
        <v>34</v>
      </c>
      <c r="B137" s="218" t="s">
        <v>431</v>
      </c>
      <c r="C137" s="218" t="s">
        <v>6</v>
      </c>
      <c r="D137" s="219">
        <v>40596</v>
      </c>
      <c r="E137" s="218" t="s">
        <v>26</v>
      </c>
      <c r="F137" s="218" t="s">
        <v>442</v>
      </c>
      <c r="G137" s="220">
        <v>5</v>
      </c>
      <c r="H137" s="221">
        <v>0.625</v>
      </c>
    </row>
    <row r="138" spans="1:8" ht="15" hidden="1">
      <c r="A138" s="218" t="s">
        <v>34</v>
      </c>
      <c r="B138" s="218" t="s">
        <v>309</v>
      </c>
      <c r="C138" s="218" t="s">
        <v>444</v>
      </c>
      <c r="D138" s="219">
        <v>40596</v>
      </c>
      <c r="E138" s="218" t="s">
        <v>52</v>
      </c>
      <c r="F138" s="218" t="s">
        <v>451</v>
      </c>
      <c r="G138" s="220">
        <v>3</v>
      </c>
      <c r="H138" s="221">
        <v>0.375</v>
      </c>
    </row>
    <row r="139" spans="1:8" ht="15" hidden="1">
      <c r="A139" s="218" t="s">
        <v>34</v>
      </c>
      <c r="B139" s="218" t="s">
        <v>309</v>
      </c>
      <c r="C139" s="218" t="s">
        <v>444</v>
      </c>
      <c r="D139" s="219">
        <v>40597</v>
      </c>
      <c r="E139" s="218" t="s">
        <v>52</v>
      </c>
      <c r="F139" s="218" t="s">
        <v>445</v>
      </c>
      <c r="G139" s="220">
        <v>8</v>
      </c>
      <c r="H139" s="221">
        <v>1</v>
      </c>
    </row>
    <row r="140" spans="1:8" ht="15" hidden="1">
      <c r="A140" s="218" t="s">
        <v>34</v>
      </c>
      <c r="B140" s="218" t="s">
        <v>309</v>
      </c>
      <c r="C140" s="218" t="s">
        <v>444</v>
      </c>
      <c r="D140" s="219">
        <v>40598</v>
      </c>
      <c r="E140" s="218" t="s">
        <v>52</v>
      </c>
      <c r="F140" s="218" t="s">
        <v>445</v>
      </c>
      <c r="G140" s="220">
        <v>8</v>
      </c>
      <c r="H140" s="221">
        <v>1</v>
      </c>
    </row>
    <row r="141" spans="1:8" ht="15" hidden="1">
      <c r="A141" s="218" t="s">
        <v>34</v>
      </c>
      <c r="B141" s="218" t="s">
        <v>278</v>
      </c>
      <c r="C141" s="218" t="s">
        <v>364</v>
      </c>
      <c r="D141" s="219">
        <v>40599</v>
      </c>
      <c r="E141" s="218" t="s">
        <v>26</v>
      </c>
      <c r="F141" s="218" t="s">
        <v>454</v>
      </c>
      <c r="G141" s="220">
        <v>8</v>
      </c>
      <c r="H141" s="221">
        <v>1</v>
      </c>
    </row>
    <row r="142" spans="1:8" ht="15">
      <c r="A142" s="218" t="s">
        <v>34</v>
      </c>
      <c r="B142" s="218" t="s">
        <v>12</v>
      </c>
      <c r="C142" s="218" t="s">
        <v>12</v>
      </c>
      <c r="D142" s="219">
        <v>40602</v>
      </c>
      <c r="E142" s="218" t="s">
        <v>31</v>
      </c>
      <c r="F142" s="218" t="s">
        <v>455</v>
      </c>
      <c r="G142" s="220">
        <v>8</v>
      </c>
      <c r="H142" s="221">
        <v>1</v>
      </c>
    </row>
    <row r="143" spans="1:8" ht="15" hidden="1">
      <c r="A143" s="218" t="s">
        <v>34</v>
      </c>
      <c r="B143" s="218" t="s">
        <v>12</v>
      </c>
      <c r="C143" s="218" t="s">
        <v>12</v>
      </c>
      <c r="D143" s="219">
        <v>40603</v>
      </c>
      <c r="E143" s="218" t="s">
        <v>54</v>
      </c>
      <c r="F143" s="218" t="s">
        <v>456</v>
      </c>
      <c r="G143" s="220">
        <v>8</v>
      </c>
      <c r="H143" s="221">
        <v>1</v>
      </c>
    </row>
    <row r="144" spans="1:8" ht="15">
      <c r="A144" s="218" t="s">
        <v>34</v>
      </c>
      <c r="B144" s="218" t="s">
        <v>12</v>
      </c>
      <c r="C144" s="218" t="s">
        <v>12</v>
      </c>
      <c r="D144" s="219">
        <v>40604</v>
      </c>
      <c r="E144" s="218" t="s">
        <v>31</v>
      </c>
      <c r="F144" s="218" t="s">
        <v>43</v>
      </c>
      <c r="G144" s="220">
        <v>4</v>
      </c>
      <c r="H144" s="221">
        <v>0.5</v>
      </c>
    </row>
    <row r="145" spans="1:8" ht="15" hidden="1">
      <c r="A145" s="218" t="s">
        <v>34</v>
      </c>
      <c r="B145" s="218" t="s">
        <v>304</v>
      </c>
      <c r="C145" s="218" t="s">
        <v>446</v>
      </c>
      <c r="D145" s="219">
        <v>40604</v>
      </c>
      <c r="E145" s="218" t="s">
        <v>26</v>
      </c>
      <c r="F145" s="218" t="s">
        <v>477</v>
      </c>
      <c r="G145" s="220">
        <v>4</v>
      </c>
      <c r="H145" s="221">
        <v>0.5</v>
      </c>
    </row>
    <row r="146" spans="1:8" ht="15" hidden="1">
      <c r="A146" s="218" t="s">
        <v>34</v>
      </c>
      <c r="B146" s="218" t="s">
        <v>304</v>
      </c>
      <c r="C146" s="218" t="s">
        <v>446</v>
      </c>
      <c r="D146" s="219">
        <v>40605</v>
      </c>
      <c r="E146" s="218" t="s">
        <v>26</v>
      </c>
      <c r="F146" s="218" t="s">
        <v>477</v>
      </c>
      <c r="G146" s="220">
        <v>8</v>
      </c>
      <c r="H146" s="221">
        <v>1</v>
      </c>
    </row>
    <row r="147" spans="1:8" ht="15" hidden="1">
      <c r="A147" s="218" t="s">
        <v>34</v>
      </c>
      <c r="B147" s="218" t="s">
        <v>304</v>
      </c>
      <c r="C147" s="218" t="s">
        <v>446</v>
      </c>
      <c r="D147" s="219">
        <v>40606</v>
      </c>
      <c r="E147" s="218" t="s">
        <v>26</v>
      </c>
      <c r="F147" s="218" t="s">
        <v>477</v>
      </c>
      <c r="G147" s="220">
        <v>8</v>
      </c>
      <c r="H147" s="221">
        <v>1</v>
      </c>
    </row>
    <row r="148" spans="1:8" ht="15" hidden="1">
      <c r="A148" s="218" t="s">
        <v>34</v>
      </c>
      <c r="B148" s="218" t="s">
        <v>303</v>
      </c>
      <c r="C148" s="218" t="s">
        <v>387</v>
      </c>
      <c r="D148" s="219">
        <v>40609</v>
      </c>
      <c r="E148" s="218" t="s">
        <v>26</v>
      </c>
      <c r="F148" s="218" t="s">
        <v>478</v>
      </c>
      <c r="G148" s="220">
        <v>8</v>
      </c>
      <c r="H148" s="221">
        <v>1</v>
      </c>
    </row>
    <row r="149" spans="1:8" ht="15" hidden="1">
      <c r="A149" s="218" t="s">
        <v>34</v>
      </c>
      <c r="B149" s="218" t="s">
        <v>303</v>
      </c>
      <c r="C149" s="218" t="s">
        <v>387</v>
      </c>
      <c r="D149" s="219">
        <v>40610</v>
      </c>
      <c r="E149" s="218" t="s">
        <v>26</v>
      </c>
      <c r="F149" s="218" t="s">
        <v>479</v>
      </c>
      <c r="G149" s="220">
        <v>8</v>
      </c>
      <c r="H149" s="221">
        <v>1</v>
      </c>
    </row>
    <row r="150" spans="1:8" ht="15" hidden="1">
      <c r="A150" s="218" t="s">
        <v>34</v>
      </c>
      <c r="B150" s="218" t="s">
        <v>303</v>
      </c>
      <c r="C150" s="218" t="s">
        <v>387</v>
      </c>
      <c r="D150" s="219">
        <v>40611</v>
      </c>
      <c r="E150" s="218" t="s">
        <v>26</v>
      </c>
      <c r="F150" s="218" t="s">
        <v>480</v>
      </c>
      <c r="G150" s="220">
        <v>8</v>
      </c>
      <c r="H150" s="221">
        <v>1</v>
      </c>
    </row>
    <row r="151" spans="1:8" ht="15" hidden="1">
      <c r="A151" s="218" t="s">
        <v>34</v>
      </c>
      <c r="B151" s="218" t="s">
        <v>12</v>
      </c>
      <c r="C151" s="218" t="s">
        <v>12</v>
      </c>
      <c r="D151" s="219">
        <v>40612</v>
      </c>
      <c r="E151" s="218" t="s">
        <v>47</v>
      </c>
      <c r="F151" s="218" t="s">
        <v>481</v>
      </c>
      <c r="G151" s="220">
        <v>6</v>
      </c>
      <c r="H151" s="221">
        <v>0.75</v>
      </c>
    </row>
    <row r="152" spans="1:8" ht="15">
      <c r="A152" s="218" t="s">
        <v>34</v>
      </c>
      <c r="B152" s="218" t="s">
        <v>12</v>
      </c>
      <c r="C152" s="218" t="s">
        <v>12</v>
      </c>
      <c r="D152" s="219">
        <v>40612</v>
      </c>
      <c r="E152" s="218" t="s">
        <v>31</v>
      </c>
      <c r="F152" s="218" t="s">
        <v>43</v>
      </c>
      <c r="G152" s="220">
        <v>2</v>
      </c>
      <c r="H152" s="221">
        <v>0.25</v>
      </c>
    </row>
    <row r="153" spans="1:8" ht="15" hidden="1">
      <c r="A153" s="218" t="s">
        <v>34</v>
      </c>
      <c r="B153" s="218" t="s">
        <v>12</v>
      </c>
      <c r="C153" s="218" t="s">
        <v>12</v>
      </c>
      <c r="D153" s="219">
        <v>40613</v>
      </c>
      <c r="E153" s="218" t="s">
        <v>54</v>
      </c>
      <c r="F153" s="218" t="s">
        <v>482</v>
      </c>
      <c r="G153" s="220">
        <v>8</v>
      </c>
      <c r="H153" s="221">
        <v>1</v>
      </c>
    </row>
    <row r="154" spans="1:8" ht="15">
      <c r="A154" s="218" t="s">
        <v>34</v>
      </c>
      <c r="B154" s="218" t="s">
        <v>12</v>
      </c>
      <c r="C154" s="218" t="s">
        <v>12</v>
      </c>
      <c r="D154" s="219">
        <v>40616</v>
      </c>
      <c r="E154" s="218" t="s">
        <v>31</v>
      </c>
      <c r="F154" s="218" t="s">
        <v>483</v>
      </c>
      <c r="G154" s="220">
        <v>8</v>
      </c>
      <c r="H154" s="221">
        <v>1</v>
      </c>
    </row>
    <row r="155" spans="1:8" ht="15" hidden="1">
      <c r="A155" s="218" t="s">
        <v>34</v>
      </c>
      <c r="B155" s="218" t="s">
        <v>278</v>
      </c>
      <c r="C155" s="218" t="s">
        <v>364</v>
      </c>
      <c r="D155" s="219">
        <v>40617</v>
      </c>
      <c r="E155" s="218" t="s">
        <v>26</v>
      </c>
      <c r="F155" s="218" t="s">
        <v>544</v>
      </c>
      <c r="G155" s="220">
        <v>8</v>
      </c>
      <c r="H155" s="221">
        <v>1</v>
      </c>
    </row>
    <row r="156" spans="1:8" ht="15" hidden="1">
      <c r="A156" s="218" t="s">
        <v>34</v>
      </c>
      <c r="B156" s="218" t="s">
        <v>12</v>
      </c>
      <c r="C156" s="218" t="s">
        <v>12</v>
      </c>
      <c r="D156" s="219">
        <v>40618</v>
      </c>
      <c r="E156" s="218" t="s">
        <v>54</v>
      </c>
      <c r="F156" s="218" t="s">
        <v>482</v>
      </c>
      <c r="G156" s="220">
        <v>2</v>
      </c>
      <c r="H156" s="221">
        <v>0.25</v>
      </c>
    </row>
    <row r="157" spans="1:8" ht="15" hidden="1">
      <c r="A157" s="218" t="s">
        <v>34</v>
      </c>
      <c r="B157" s="218" t="s">
        <v>278</v>
      </c>
      <c r="C157" s="218" t="s">
        <v>364</v>
      </c>
      <c r="D157" s="219">
        <v>40620</v>
      </c>
      <c r="E157" s="218" t="s">
        <v>26</v>
      </c>
      <c r="F157" s="218" t="s">
        <v>544</v>
      </c>
      <c r="G157" s="220">
        <v>8</v>
      </c>
      <c r="H157" s="221">
        <v>1</v>
      </c>
    </row>
    <row r="158" spans="1:8" ht="15" hidden="1">
      <c r="A158" s="218" t="s">
        <v>34</v>
      </c>
      <c r="B158" s="218" t="s">
        <v>12</v>
      </c>
      <c r="C158" s="218" t="s">
        <v>12</v>
      </c>
      <c r="D158" s="219">
        <v>40623</v>
      </c>
      <c r="E158" s="218" t="s">
        <v>54</v>
      </c>
      <c r="F158" s="218" t="s">
        <v>543</v>
      </c>
      <c r="G158" s="220">
        <v>2</v>
      </c>
      <c r="H158" s="221">
        <v>0.25</v>
      </c>
    </row>
    <row r="159" spans="1:8" ht="15" hidden="1">
      <c r="A159" s="218" t="s">
        <v>34</v>
      </c>
      <c r="B159" s="218" t="s">
        <v>278</v>
      </c>
      <c r="C159" s="218" t="s">
        <v>364</v>
      </c>
      <c r="D159" s="219">
        <v>40624</v>
      </c>
      <c r="E159" s="218" t="s">
        <v>26</v>
      </c>
      <c r="F159" s="218" t="s">
        <v>542</v>
      </c>
      <c r="G159" s="220">
        <v>8</v>
      </c>
      <c r="H159" s="221">
        <v>1</v>
      </c>
    </row>
    <row r="160" spans="1:8" ht="15" hidden="1">
      <c r="A160" s="218" t="s">
        <v>34</v>
      </c>
      <c r="B160" s="218" t="s">
        <v>278</v>
      </c>
      <c r="C160" s="218" t="s">
        <v>364</v>
      </c>
      <c r="D160" s="219">
        <v>40625</v>
      </c>
      <c r="E160" s="218" t="s">
        <v>26</v>
      </c>
      <c r="F160" s="218" t="s">
        <v>541</v>
      </c>
      <c r="G160" s="220">
        <v>8</v>
      </c>
      <c r="H160" s="221">
        <v>1</v>
      </c>
    </row>
    <row r="161" spans="1:8" ht="15" hidden="1">
      <c r="A161" s="218" t="s">
        <v>34</v>
      </c>
      <c r="B161" s="218" t="s">
        <v>269</v>
      </c>
      <c r="C161" s="218" t="s">
        <v>236</v>
      </c>
      <c r="D161" s="219">
        <v>40626</v>
      </c>
      <c r="E161" s="218" t="s">
        <v>26</v>
      </c>
      <c r="F161" s="218" t="s">
        <v>540</v>
      </c>
      <c r="G161" s="220">
        <v>4</v>
      </c>
      <c r="H161" s="221">
        <v>0.5</v>
      </c>
    </row>
    <row r="162" spans="1:8" ht="15" hidden="1">
      <c r="A162" s="218" t="s">
        <v>34</v>
      </c>
      <c r="B162" s="218" t="s">
        <v>269</v>
      </c>
      <c r="C162" s="218" t="s">
        <v>236</v>
      </c>
      <c r="D162" s="219">
        <v>40626</v>
      </c>
      <c r="E162" s="218" t="s">
        <v>26</v>
      </c>
      <c r="F162" s="218" t="s">
        <v>538</v>
      </c>
      <c r="G162" s="220">
        <v>4</v>
      </c>
      <c r="H162" s="221">
        <v>0.5</v>
      </c>
    </row>
    <row r="163" spans="1:8" ht="15" hidden="1">
      <c r="A163" s="218" t="s">
        <v>34</v>
      </c>
      <c r="B163" s="218" t="s">
        <v>303</v>
      </c>
      <c r="C163" s="218" t="s">
        <v>387</v>
      </c>
      <c r="D163" s="219">
        <v>40627</v>
      </c>
      <c r="E163" s="218" t="s">
        <v>26</v>
      </c>
      <c r="F163" s="218" t="s">
        <v>536</v>
      </c>
      <c r="G163" s="220">
        <v>4</v>
      </c>
      <c r="H163" s="221">
        <v>0.5</v>
      </c>
    </row>
    <row r="164" spans="1:8" ht="15" hidden="1">
      <c r="A164" s="218" t="s">
        <v>34</v>
      </c>
      <c r="B164" s="218" t="s">
        <v>303</v>
      </c>
      <c r="C164" s="218" t="s">
        <v>387</v>
      </c>
      <c r="D164" s="219">
        <v>40627</v>
      </c>
      <c r="E164" s="218" t="s">
        <v>26</v>
      </c>
      <c r="F164" s="218" t="s">
        <v>535</v>
      </c>
      <c r="G164" s="220">
        <v>4</v>
      </c>
      <c r="H164" s="221">
        <v>0.5</v>
      </c>
    </row>
    <row r="165" spans="1:8" ht="15" hidden="1">
      <c r="A165" s="218" t="s">
        <v>38</v>
      </c>
      <c r="B165" s="218" t="s">
        <v>175</v>
      </c>
      <c r="C165" s="218" t="s">
        <v>12</v>
      </c>
      <c r="D165" s="219">
        <v>40546</v>
      </c>
      <c r="E165" s="218" t="s">
        <v>180</v>
      </c>
      <c r="F165" s="218" t="s">
        <v>32</v>
      </c>
      <c r="G165" s="220">
        <v>8</v>
      </c>
      <c r="H165" s="221">
        <v>1</v>
      </c>
    </row>
    <row r="166" spans="1:8" ht="15" hidden="1">
      <c r="A166" s="218" t="s">
        <v>38</v>
      </c>
      <c r="B166" s="218" t="s">
        <v>303</v>
      </c>
      <c r="C166" s="218" t="s">
        <v>387</v>
      </c>
      <c r="D166" s="219">
        <v>40547</v>
      </c>
      <c r="E166" s="218" t="s">
        <v>26</v>
      </c>
      <c r="F166" s="218" t="s">
        <v>388</v>
      </c>
      <c r="G166" s="220">
        <v>8</v>
      </c>
      <c r="H166" s="221">
        <v>1</v>
      </c>
    </row>
    <row r="167" spans="1:8" ht="15" hidden="1">
      <c r="A167" s="218" t="s">
        <v>38</v>
      </c>
      <c r="B167" s="218" t="s">
        <v>175</v>
      </c>
      <c r="C167" s="218" t="s">
        <v>12</v>
      </c>
      <c r="D167" s="219">
        <v>40548</v>
      </c>
      <c r="E167" s="218" t="s">
        <v>180</v>
      </c>
      <c r="F167" s="218" t="s">
        <v>32</v>
      </c>
      <c r="G167" s="220">
        <v>8</v>
      </c>
      <c r="H167" s="221">
        <v>1</v>
      </c>
    </row>
    <row r="168" spans="1:8" ht="15" hidden="1">
      <c r="A168" s="218" t="s">
        <v>38</v>
      </c>
      <c r="B168" s="218" t="s">
        <v>12</v>
      </c>
      <c r="C168" s="218" t="s">
        <v>12</v>
      </c>
      <c r="D168" s="219">
        <v>40550</v>
      </c>
      <c r="E168" s="218" t="s">
        <v>35</v>
      </c>
      <c r="F168" s="218" t="s">
        <v>36</v>
      </c>
      <c r="G168" s="220">
        <v>8</v>
      </c>
      <c r="H168" s="221">
        <v>1</v>
      </c>
    </row>
    <row r="169" spans="1:8" ht="15" hidden="1">
      <c r="A169" s="218" t="s">
        <v>38</v>
      </c>
      <c r="B169" s="218" t="s">
        <v>391</v>
      </c>
      <c r="C169" s="218" t="s">
        <v>392</v>
      </c>
      <c r="D169" s="219">
        <v>40553</v>
      </c>
      <c r="E169" s="218" t="s">
        <v>26</v>
      </c>
      <c r="F169" s="218" t="s">
        <v>32</v>
      </c>
      <c r="G169" s="220">
        <v>8</v>
      </c>
      <c r="H169" s="221">
        <v>1</v>
      </c>
    </row>
    <row r="170" spans="1:8" ht="15" hidden="1">
      <c r="A170" s="218" t="s">
        <v>38</v>
      </c>
      <c r="B170" s="218" t="s">
        <v>391</v>
      </c>
      <c r="C170" s="218" t="s">
        <v>392</v>
      </c>
      <c r="D170" s="219">
        <v>40554</v>
      </c>
      <c r="E170" s="218" t="s">
        <v>26</v>
      </c>
      <c r="F170" s="218" t="s">
        <v>32</v>
      </c>
      <c r="G170" s="220">
        <v>8</v>
      </c>
      <c r="H170" s="221">
        <v>1</v>
      </c>
    </row>
    <row r="171" spans="1:8" ht="15" hidden="1">
      <c r="A171" s="218" t="s">
        <v>38</v>
      </c>
      <c r="B171" s="218" t="s">
        <v>175</v>
      </c>
      <c r="C171" s="218" t="s">
        <v>12</v>
      </c>
      <c r="D171" s="219">
        <v>40555</v>
      </c>
      <c r="E171" s="218" t="s">
        <v>180</v>
      </c>
      <c r="F171" s="218" t="s">
        <v>32</v>
      </c>
      <c r="G171" s="220">
        <v>8</v>
      </c>
      <c r="H171" s="221">
        <v>1</v>
      </c>
    </row>
    <row r="172" spans="1:8" ht="15" hidden="1">
      <c r="A172" s="218" t="s">
        <v>38</v>
      </c>
      <c r="B172" s="218" t="s">
        <v>175</v>
      </c>
      <c r="C172" s="218" t="s">
        <v>12</v>
      </c>
      <c r="D172" s="219">
        <v>40556</v>
      </c>
      <c r="E172" s="218" t="s">
        <v>180</v>
      </c>
      <c r="F172" s="218" t="s">
        <v>32</v>
      </c>
      <c r="G172" s="220">
        <v>8</v>
      </c>
      <c r="H172" s="221">
        <v>1</v>
      </c>
    </row>
    <row r="173" spans="1:8" ht="15" hidden="1">
      <c r="A173" s="218" t="s">
        <v>38</v>
      </c>
      <c r="B173" s="218" t="s">
        <v>12</v>
      </c>
      <c r="C173" s="218" t="s">
        <v>12</v>
      </c>
      <c r="D173" s="219">
        <v>40557</v>
      </c>
      <c r="E173" s="218" t="s">
        <v>33</v>
      </c>
      <c r="F173" s="218" t="s">
        <v>393</v>
      </c>
      <c r="G173" s="220">
        <v>4</v>
      </c>
      <c r="H173" s="221">
        <v>0.5</v>
      </c>
    </row>
    <row r="174" spans="1:8" ht="15" hidden="1">
      <c r="A174" s="218" t="s">
        <v>38</v>
      </c>
      <c r="B174" s="218" t="s">
        <v>175</v>
      </c>
      <c r="C174" s="218" t="s">
        <v>12</v>
      </c>
      <c r="D174" s="219">
        <v>40557</v>
      </c>
      <c r="E174" s="218" t="s">
        <v>180</v>
      </c>
      <c r="F174" s="218" t="s">
        <v>32</v>
      </c>
      <c r="G174" s="220">
        <v>4</v>
      </c>
      <c r="H174" s="221">
        <v>0.5</v>
      </c>
    </row>
    <row r="175" spans="1:8" ht="15" hidden="1">
      <c r="A175" s="218" t="s">
        <v>38</v>
      </c>
      <c r="B175" s="218" t="s">
        <v>218</v>
      </c>
      <c r="C175" s="218" t="s">
        <v>355</v>
      </c>
      <c r="D175" s="219">
        <v>40560</v>
      </c>
      <c r="E175" s="218" t="s">
        <v>26</v>
      </c>
      <c r="F175" s="218" t="s">
        <v>32</v>
      </c>
      <c r="G175" s="220">
        <v>4</v>
      </c>
      <c r="H175" s="221">
        <v>0.5</v>
      </c>
    </row>
    <row r="176" spans="1:8" ht="15" hidden="1">
      <c r="A176" s="218" t="s">
        <v>38</v>
      </c>
      <c r="B176" s="218" t="s">
        <v>175</v>
      </c>
      <c r="C176" s="218" t="s">
        <v>12</v>
      </c>
      <c r="D176" s="219">
        <v>40560</v>
      </c>
      <c r="E176" s="218" t="s">
        <v>180</v>
      </c>
      <c r="F176" s="218" t="s">
        <v>32</v>
      </c>
      <c r="G176" s="220">
        <v>4</v>
      </c>
      <c r="H176" s="221">
        <v>0.5</v>
      </c>
    </row>
    <row r="177" spans="1:8" ht="15" hidden="1">
      <c r="A177" s="218" t="s">
        <v>38</v>
      </c>
      <c r="B177" s="218" t="s">
        <v>391</v>
      </c>
      <c r="C177" s="218" t="s">
        <v>392</v>
      </c>
      <c r="D177" s="219">
        <v>40561</v>
      </c>
      <c r="E177" s="218" t="s">
        <v>26</v>
      </c>
      <c r="F177" s="218" t="s">
        <v>32</v>
      </c>
      <c r="G177" s="220">
        <v>8</v>
      </c>
      <c r="H177" s="221">
        <v>1</v>
      </c>
    </row>
    <row r="178" spans="1:8" ht="15" hidden="1">
      <c r="A178" s="218" t="s">
        <v>38</v>
      </c>
      <c r="B178" s="218" t="s">
        <v>391</v>
      </c>
      <c r="C178" s="218" t="s">
        <v>392</v>
      </c>
      <c r="D178" s="219">
        <v>40562</v>
      </c>
      <c r="E178" s="218" t="s">
        <v>26</v>
      </c>
      <c r="F178" s="218" t="s">
        <v>32</v>
      </c>
      <c r="G178" s="220">
        <v>8</v>
      </c>
      <c r="H178" s="221">
        <v>1</v>
      </c>
    </row>
    <row r="179" spans="1:8" ht="15" hidden="1">
      <c r="A179" s="218" t="s">
        <v>38</v>
      </c>
      <c r="B179" s="218" t="s">
        <v>175</v>
      </c>
      <c r="C179" s="218" t="s">
        <v>12</v>
      </c>
      <c r="D179" s="219">
        <v>40563</v>
      </c>
      <c r="E179" s="218" t="s">
        <v>180</v>
      </c>
      <c r="F179" s="218" t="s">
        <v>32</v>
      </c>
      <c r="G179" s="220">
        <v>8</v>
      </c>
      <c r="H179" s="221">
        <v>1</v>
      </c>
    </row>
    <row r="180" spans="1:8" ht="15" hidden="1">
      <c r="A180" s="218" t="s">
        <v>38</v>
      </c>
      <c r="B180" s="218" t="s">
        <v>175</v>
      </c>
      <c r="C180" s="218" t="s">
        <v>12</v>
      </c>
      <c r="D180" s="219">
        <v>40564</v>
      </c>
      <c r="E180" s="218" t="s">
        <v>180</v>
      </c>
      <c r="F180" s="218" t="s">
        <v>32</v>
      </c>
      <c r="G180" s="220">
        <v>8</v>
      </c>
      <c r="H180" s="221">
        <v>1</v>
      </c>
    </row>
    <row r="181" spans="1:8" ht="15" hidden="1">
      <c r="A181" s="218" t="s">
        <v>38</v>
      </c>
      <c r="B181" s="218" t="s">
        <v>391</v>
      </c>
      <c r="C181" s="218" t="s">
        <v>392</v>
      </c>
      <c r="D181" s="219">
        <v>40567</v>
      </c>
      <c r="E181" s="218" t="s">
        <v>26</v>
      </c>
      <c r="F181" s="218" t="s">
        <v>32</v>
      </c>
      <c r="G181" s="220">
        <v>8</v>
      </c>
      <c r="H181" s="221">
        <v>1</v>
      </c>
    </row>
    <row r="182" spans="1:8" ht="15" hidden="1">
      <c r="A182" s="218" t="s">
        <v>38</v>
      </c>
      <c r="B182" s="218" t="s">
        <v>391</v>
      </c>
      <c r="C182" s="218" t="s">
        <v>392</v>
      </c>
      <c r="D182" s="219">
        <v>40568</v>
      </c>
      <c r="E182" s="218" t="s">
        <v>26</v>
      </c>
      <c r="F182" s="218" t="s">
        <v>32</v>
      </c>
      <c r="G182" s="220">
        <v>8</v>
      </c>
      <c r="H182" s="221">
        <v>1</v>
      </c>
    </row>
    <row r="183" spans="1:8" ht="15" hidden="1">
      <c r="A183" s="218" t="s">
        <v>38</v>
      </c>
      <c r="B183" s="218" t="s">
        <v>175</v>
      </c>
      <c r="C183" s="218" t="s">
        <v>12</v>
      </c>
      <c r="D183" s="219">
        <v>40569</v>
      </c>
      <c r="E183" s="218" t="s">
        <v>180</v>
      </c>
      <c r="F183" s="218" t="s">
        <v>32</v>
      </c>
      <c r="G183" s="220">
        <v>4</v>
      </c>
      <c r="H183" s="221">
        <v>0.5</v>
      </c>
    </row>
    <row r="184" spans="1:8" ht="15" hidden="1">
      <c r="A184" s="218" t="s">
        <v>38</v>
      </c>
      <c r="B184" s="218" t="s">
        <v>12</v>
      </c>
      <c r="C184" s="218" t="s">
        <v>12</v>
      </c>
      <c r="D184" s="219">
        <v>40569</v>
      </c>
      <c r="E184" s="218" t="s">
        <v>33</v>
      </c>
      <c r="F184" s="218" t="s">
        <v>393</v>
      </c>
      <c r="G184" s="220">
        <v>4</v>
      </c>
      <c r="H184" s="221">
        <v>0.5</v>
      </c>
    </row>
    <row r="185" spans="1:8" ht="15" hidden="1">
      <c r="A185" s="218" t="s">
        <v>38</v>
      </c>
      <c r="B185" s="218" t="s">
        <v>12</v>
      </c>
      <c r="C185" s="218" t="s">
        <v>12</v>
      </c>
      <c r="D185" s="219">
        <v>40570</v>
      </c>
      <c r="E185" s="218" t="s">
        <v>33</v>
      </c>
      <c r="F185" s="218" t="s">
        <v>394</v>
      </c>
      <c r="G185" s="220">
        <v>4</v>
      </c>
      <c r="H185" s="221">
        <v>0.5</v>
      </c>
    </row>
    <row r="186" spans="1:8" ht="15" hidden="1">
      <c r="A186" s="218" t="s">
        <v>38</v>
      </c>
      <c r="B186" s="218" t="s">
        <v>12</v>
      </c>
      <c r="C186" s="218" t="s">
        <v>12</v>
      </c>
      <c r="D186" s="219">
        <v>40570</v>
      </c>
      <c r="E186" s="218" t="s">
        <v>54</v>
      </c>
      <c r="F186" s="218" t="s">
        <v>32</v>
      </c>
      <c r="G186" s="220">
        <v>4</v>
      </c>
      <c r="H186" s="221">
        <v>0.5</v>
      </c>
    </row>
    <row r="187" spans="1:8" ht="15" hidden="1">
      <c r="A187" s="218" t="s">
        <v>38</v>
      </c>
      <c r="B187" s="218" t="s">
        <v>12</v>
      </c>
      <c r="C187" s="218" t="s">
        <v>12</v>
      </c>
      <c r="D187" s="219">
        <v>40571</v>
      </c>
      <c r="E187" s="218" t="s">
        <v>54</v>
      </c>
      <c r="F187" s="218" t="s">
        <v>32</v>
      </c>
      <c r="G187" s="220">
        <v>8</v>
      </c>
      <c r="H187" s="221">
        <v>1</v>
      </c>
    </row>
    <row r="188" spans="1:8" ht="15" hidden="1">
      <c r="A188" s="218" t="s">
        <v>38</v>
      </c>
      <c r="B188" s="218" t="s">
        <v>395</v>
      </c>
      <c r="C188" s="218" t="s">
        <v>396</v>
      </c>
      <c r="D188" s="219">
        <v>40574</v>
      </c>
      <c r="E188" s="218" t="s">
        <v>26</v>
      </c>
      <c r="F188" s="218" t="s">
        <v>32</v>
      </c>
      <c r="G188" s="220">
        <v>8</v>
      </c>
      <c r="H188" s="221">
        <v>1</v>
      </c>
    </row>
    <row r="189" spans="1:8" ht="15" hidden="1">
      <c r="A189" s="218" t="s">
        <v>38</v>
      </c>
      <c r="B189" s="218" t="s">
        <v>12</v>
      </c>
      <c r="C189" s="218" t="s">
        <v>12</v>
      </c>
      <c r="D189" s="219">
        <v>40575</v>
      </c>
      <c r="E189" s="218" t="s">
        <v>49</v>
      </c>
      <c r="F189" s="218" t="s">
        <v>416</v>
      </c>
      <c r="G189" s="220">
        <v>4</v>
      </c>
      <c r="H189" s="221">
        <v>0.5</v>
      </c>
    </row>
    <row r="190" spans="1:8" ht="15" hidden="1">
      <c r="A190" s="218" t="s">
        <v>38</v>
      </c>
      <c r="B190" s="218" t="s">
        <v>175</v>
      </c>
      <c r="C190" s="218" t="s">
        <v>12</v>
      </c>
      <c r="D190" s="219">
        <v>40575</v>
      </c>
      <c r="E190" s="218" t="s">
        <v>180</v>
      </c>
      <c r="F190" s="218" t="s">
        <v>32</v>
      </c>
      <c r="G190" s="220">
        <v>4</v>
      </c>
      <c r="H190" s="221">
        <v>0.5</v>
      </c>
    </row>
    <row r="191" spans="1:8" ht="15" hidden="1">
      <c r="A191" s="218" t="s">
        <v>38</v>
      </c>
      <c r="B191" s="218" t="s">
        <v>391</v>
      </c>
      <c r="C191" s="218" t="s">
        <v>392</v>
      </c>
      <c r="D191" s="219">
        <v>40576</v>
      </c>
      <c r="E191" s="218" t="s">
        <v>26</v>
      </c>
      <c r="F191" s="218" t="s">
        <v>32</v>
      </c>
      <c r="G191" s="220">
        <v>8</v>
      </c>
      <c r="H191" s="221">
        <v>1</v>
      </c>
    </row>
    <row r="192" spans="1:8" ht="15" hidden="1">
      <c r="A192" s="218" t="s">
        <v>38</v>
      </c>
      <c r="B192" s="218" t="s">
        <v>391</v>
      </c>
      <c r="C192" s="218" t="s">
        <v>392</v>
      </c>
      <c r="D192" s="219">
        <v>40577</v>
      </c>
      <c r="E192" s="218" t="s">
        <v>26</v>
      </c>
      <c r="F192" s="218" t="s">
        <v>32</v>
      </c>
      <c r="G192" s="220">
        <v>8</v>
      </c>
      <c r="H192" s="221">
        <v>1</v>
      </c>
    </row>
    <row r="193" spans="1:8" ht="15" hidden="1">
      <c r="A193" s="218" t="s">
        <v>38</v>
      </c>
      <c r="B193" s="218" t="s">
        <v>175</v>
      </c>
      <c r="C193" s="218" t="s">
        <v>12</v>
      </c>
      <c r="D193" s="219">
        <v>40578</v>
      </c>
      <c r="E193" s="218" t="s">
        <v>180</v>
      </c>
      <c r="F193" s="218" t="s">
        <v>32</v>
      </c>
      <c r="G193" s="220">
        <v>8</v>
      </c>
      <c r="H193" s="221">
        <v>1</v>
      </c>
    </row>
    <row r="194" spans="1:8" ht="15" hidden="1">
      <c r="A194" s="218" t="s">
        <v>38</v>
      </c>
      <c r="B194" s="218" t="s">
        <v>287</v>
      </c>
      <c r="C194" s="218" t="s">
        <v>40</v>
      </c>
      <c r="D194" s="219">
        <v>40581</v>
      </c>
      <c r="E194" s="218" t="s">
        <v>26</v>
      </c>
      <c r="F194" s="218" t="s">
        <v>32</v>
      </c>
      <c r="G194" s="220">
        <v>8</v>
      </c>
      <c r="H194" s="221">
        <v>1</v>
      </c>
    </row>
    <row r="195" spans="1:8" ht="15" hidden="1">
      <c r="A195" s="218" t="s">
        <v>38</v>
      </c>
      <c r="B195" s="218" t="s">
        <v>391</v>
      </c>
      <c r="C195" s="218" t="s">
        <v>392</v>
      </c>
      <c r="D195" s="219">
        <v>40582</v>
      </c>
      <c r="E195" s="218" t="s">
        <v>26</v>
      </c>
      <c r="F195" s="218" t="s">
        <v>32</v>
      </c>
      <c r="G195" s="220">
        <v>8</v>
      </c>
      <c r="H195" s="221">
        <v>1</v>
      </c>
    </row>
    <row r="196" spans="1:8" ht="15" hidden="1">
      <c r="A196" s="218" t="s">
        <v>38</v>
      </c>
      <c r="B196" s="218" t="s">
        <v>391</v>
      </c>
      <c r="C196" s="218" t="s">
        <v>392</v>
      </c>
      <c r="D196" s="219">
        <v>40583</v>
      </c>
      <c r="E196" s="218" t="s">
        <v>26</v>
      </c>
      <c r="F196" s="218" t="s">
        <v>32</v>
      </c>
      <c r="G196" s="220">
        <v>8</v>
      </c>
      <c r="H196" s="221">
        <v>1</v>
      </c>
    </row>
    <row r="197" spans="1:8" ht="15" hidden="1">
      <c r="A197" s="218" t="s">
        <v>38</v>
      </c>
      <c r="B197" s="218" t="s">
        <v>175</v>
      </c>
      <c r="C197" s="218" t="s">
        <v>12</v>
      </c>
      <c r="D197" s="219">
        <v>40584</v>
      </c>
      <c r="E197" s="218" t="s">
        <v>180</v>
      </c>
      <c r="F197" s="218" t="s">
        <v>32</v>
      </c>
      <c r="G197" s="220">
        <v>8</v>
      </c>
      <c r="H197" s="221">
        <v>1</v>
      </c>
    </row>
    <row r="198" spans="1:8" ht="15" hidden="1">
      <c r="A198" s="218" t="s">
        <v>38</v>
      </c>
      <c r="B198" s="218" t="s">
        <v>175</v>
      </c>
      <c r="C198" s="218" t="s">
        <v>12</v>
      </c>
      <c r="D198" s="219">
        <v>40585</v>
      </c>
      <c r="E198" s="218" t="s">
        <v>180</v>
      </c>
      <c r="F198" s="218" t="s">
        <v>32</v>
      </c>
      <c r="G198" s="220">
        <v>8</v>
      </c>
      <c r="H198" s="221">
        <v>1</v>
      </c>
    </row>
    <row r="199" spans="1:8" ht="15" hidden="1">
      <c r="A199" s="218" t="s">
        <v>38</v>
      </c>
      <c r="B199" s="218" t="s">
        <v>391</v>
      </c>
      <c r="C199" s="218" t="s">
        <v>392</v>
      </c>
      <c r="D199" s="219">
        <v>40588</v>
      </c>
      <c r="E199" s="218" t="s">
        <v>26</v>
      </c>
      <c r="F199" s="218" t="s">
        <v>32</v>
      </c>
      <c r="G199" s="220">
        <v>8</v>
      </c>
      <c r="H199" s="221">
        <v>1</v>
      </c>
    </row>
    <row r="200" spans="1:8" ht="15" hidden="1">
      <c r="A200" s="218" t="s">
        <v>38</v>
      </c>
      <c r="B200" s="218" t="s">
        <v>391</v>
      </c>
      <c r="C200" s="218" t="s">
        <v>392</v>
      </c>
      <c r="D200" s="219">
        <v>40589</v>
      </c>
      <c r="E200" s="218" t="s">
        <v>26</v>
      </c>
      <c r="F200" s="218" t="s">
        <v>32</v>
      </c>
      <c r="G200" s="220">
        <v>8</v>
      </c>
      <c r="H200" s="221">
        <v>1</v>
      </c>
    </row>
    <row r="201" spans="1:8" ht="15" hidden="1">
      <c r="A201" s="218" t="s">
        <v>38</v>
      </c>
      <c r="B201" s="218" t="s">
        <v>218</v>
      </c>
      <c r="C201" s="218" t="s">
        <v>355</v>
      </c>
      <c r="D201" s="219">
        <v>40590</v>
      </c>
      <c r="E201" s="218" t="s">
        <v>26</v>
      </c>
      <c r="F201" s="218" t="s">
        <v>417</v>
      </c>
      <c r="G201" s="220">
        <v>8</v>
      </c>
      <c r="H201" s="221">
        <v>1</v>
      </c>
    </row>
    <row r="202" spans="1:8" ht="15" hidden="1">
      <c r="A202" s="218" t="s">
        <v>38</v>
      </c>
      <c r="B202" s="218" t="s">
        <v>218</v>
      </c>
      <c r="C202" s="218" t="s">
        <v>355</v>
      </c>
      <c r="D202" s="219">
        <v>40591</v>
      </c>
      <c r="E202" s="218" t="s">
        <v>26</v>
      </c>
      <c r="F202" s="218" t="s">
        <v>417</v>
      </c>
      <c r="G202" s="220">
        <v>8</v>
      </c>
      <c r="H202" s="221">
        <v>1</v>
      </c>
    </row>
    <row r="203" spans="1:8" ht="15" hidden="1">
      <c r="A203" s="218" t="s">
        <v>38</v>
      </c>
      <c r="B203" s="218" t="s">
        <v>12</v>
      </c>
      <c r="C203" s="218" t="s">
        <v>12</v>
      </c>
      <c r="D203" s="219">
        <v>40592</v>
      </c>
      <c r="E203" s="218" t="s">
        <v>58</v>
      </c>
      <c r="F203" s="218" t="s">
        <v>418</v>
      </c>
      <c r="G203" s="220">
        <v>8</v>
      </c>
      <c r="H203" s="221">
        <v>1</v>
      </c>
    </row>
    <row r="204" spans="1:8" ht="15" hidden="1">
      <c r="A204" s="218" t="s">
        <v>38</v>
      </c>
      <c r="B204" s="218" t="s">
        <v>12</v>
      </c>
      <c r="C204" s="218" t="s">
        <v>12</v>
      </c>
      <c r="D204" s="219">
        <v>40595</v>
      </c>
      <c r="E204" s="218" t="s">
        <v>58</v>
      </c>
      <c r="F204" s="218" t="s">
        <v>418</v>
      </c>
      <c r="G204" s="220">
        <v>8</v>
      </c>
      <c r="H204" s="221">
        <v>1</v>
      </c>
    </row>
    <row r="205" spans="1:8" ht="15" hidden="1">
      <c r="A205" s="218" t="s">
        <v>38</v>
      </c>
      <c r="B205" s="218" t="s">
        <v>12</v>
      </c>
      <c r="C205" s="218" t="s">
        <v>12</v>
      </c>
      <c r="D205" s="219">
        <v>40596</v>
      </c>
      <c r="E205" s="218" t="s">
        <v>58</v>
      </c>
      <c r="F205" s="218" t="s">
        <v>418</v>
      </c>
      <c r="G205" s="220">
        <v>8</v>
      </c>
      <c r="H205" s="221">
        <v>1</v>
      </c>
    </row>
    <row r="206" spans="1:8" ht="15" hidden="1">
      <c r="A206" s="218" t="s">
        <v>38</v>
      </c>
      <c r="B206" s="218" t="s">
        <v>12</v>
      </c>
      <c r="C206" s="218" t="s">
        <v>12</v>
      </c>
      <c r="D206" s="219">
        <v>40597</v>
      </c>
      <c r="E206" s="218" t="s">
        <v>58</v>
      </c>
      <c r="F206" s="218" t="s">
        <v>418</v>
      </c>
      <c r="G206" s="220">
        <v>8</v>
      </c>
      <c r="H206" s="221">
        <v>1</v>
      </c>
    </row>
    <row r="207" spans="1:8" ht="15" hidden="1">
      <c r="A207" s="218" t="s">
        <v>38</v>
      </c>
      <c r="B207" s="218" t="s">
        <v>303</v>
      </c>
      <c r="C207" s="218" t="s">
        <v>387</v>
      </c>
      <c r="D207" s="219">
        <v>40598</v>
      </c>
      <c r="E207" s="218" t="s">
        <v>26</v>
      </c>
      <c r="F207" s="218" t="s">
        <v>32</v>
      </c>
      <c r="G207" s="220">
        <v>8</v>
      </c>
      <c r="H207" s="221">
        <v>1</v>
      </c>
    </row>
    <row r="208" spans="1:8" ht="15" hidden="1">
      <c r="A208" s="218" t="s">
        <v>38</v>
      </c>
      <c r="B208" s="218" t="s">
        <v>303</v>
      </c>
      <c r="C208" s="218" t="s">
        <v>387</v>
      </c>
      <c r="D208" s="219">
        <v>40599</v>
      </c>
      <c r="E208" s="218" t="s">
        <v>26</v>
      </c>
      <c r="F208" s="218" t="s">
        <v>32</v>
      </c>
      <c r="G208" s="220">
        <v>8</v>
      </c>
      <c r="H208" s="221">
        <v>1</v>
      </c>
    </row>
    <row r="209" spans="1:8" ht="15" hidden="1">
      <c r="A209" s="218" t="s">
        <v>38</v>
      </c>
      <c r="B209" s="218" t="s">
        <v>12</v>
      </c>
      <c r="C209" s="218" t="s">
        <v>12</v>
      </c>
      <c r="D209" s="219">
        <v>40602</v>
      </c>
      <c r="E209" s="218" t="s">
        <v>54</v>
      </c>
      <c r="F209" s="218" t="s">
        <v>32</v>
      </c>
      <c r="G209" s="220">
        <v>8</v>
      </c>
      <c r="H209" s="221">
        <v>1</v>
      </c>
    </row>
    <row r="210" spans="1:8" ht="15" hidden="1">
      <c r="A210" s="218" t="s">
        <v>38</v>
      </c>
      <c r="B210" s="218" t="s">
        <v>391</v>
      </c>
      <c r="C210" s="218" t="s">
        <v>392</v>
      </c>
      <c r="D210" s="219">
        <v>40603</v>
      </c>
      <c r="E210" s="218" t="s">
        <v>26</v>
      </c>
      <c r="F210" s="218" t="s">
        <v>517</v>
      </c>
      <c r="G210" s="220">
        <v>8</v>
      </c>
      <c r="H210" s="221">
        <v>1</v>
      </c>
    </row>
    <row r="211" spans="1:8" ht="15" hidden="1">
      <c r="A211" s="218" t="s">
        <v>38</v>
      </c>
      <c r="B211" s="218" t="s">
        <v>391</v>
      </c>
      <c r="C211" s="218" t="s">
        <v>392</v>
      </c>
      <c r="D211" s="219">
        <v>40604</v>
      </c>
      <c r="E211" s="218" t="s">
        <v>26</v>
      </c>
      <c r="F211" s="218" t="s">
        <v>517</v>
      </c>
      <c r="G211" s="220">
        <v>8</v>
      </c>
      <c r="H211" s="221">
        <v>1</v>
      </c>
    </row>
    <row r="212" spans="1:8" ht="15" hidden="1">
      <c r="A212" s="218" t="s">
        <v>38</v>
      </c>
      <c r="B212" s="218" t="s">
        <v>391</v>
      </c>
      <c r="C212" s="218" t="s">
        <v>392</v>
      </c>
      <c r="D212" s="219">
        <v>40605</v>
      </c>
      <c r="E212" s="218" t="s">
        <v>26</v>
      </c>
      <c r="F212" s="218" t="s">
        <v>517</v>
      </c>
      <c r="G212" s="220">
        <v>8</v>
      </c>
      <c r="H212" s="221">
        <v>1</v>
      </c>
    </row>
    <row r="213" spans="1:8" ht="15" hidden="1">
      <c r="A213" s="218" t="s">
        <v>38</v>
      </c>
      <c r="B213" s="218" t="s">
        <v>391</v>
      </c>
      <c r="C213" s="218" t="s">
        <v>392</v>
      </c>
      <c r="D213" s="219">
        <v>40606</v>
      </c>
      <c r="E213" s="218" t="s">
        <v>26</v>
      </c>
      <c r="F213" s="218" t="s">
        <v>517</v>
      </c>
      <c r="G213" s="220">
        <v>8</v>
      </c>
      <c r="H213" s="221">
        <v>1</v>
      </c>
    </row>
    <row r="214" spans="1:8" ht="15" hidden="1">
      <c r="A214" s="218" t="s">
        <v>38</v>
      </c>
      <c r="B214" s="218" t="s">
        <v>175</v>
      </c>
      <c r="C214" s="218" t="s">
        <v>12</v>
      </c>
      <c r="D214" s="219">
        <v>40609</v>
      </c>
      <c r="E214" s="218" t="s">
        <v>180</v>
      </c>
      <c r="F214" s="218" t="s">
        <v>518</v>
      </c>
      <c r="G214" s="220">
        <v>8</v>
      </c>
      <c r="H214" s="221">
        <v>1</v>
      </c>
    </row>
    <row r="215" spans="1:8" ht="15" hidden="1">
      <c r="A215" s="218" t="s">
        <v>38</v>
      </c>
      <c r="B215" s="218" t="s">
        <v>391</v>
      </c>
      <c r="C215" s="218" t="s">
        <v>392</v>
      </c>
      <c r="D215" s="219">
        <v>40610</v>
      </c>
      <c r="E215" s="218" t="s">
        <v>26</v>
      </c>
      <c r="F215" s="218" t="s">
        <v>517</v>
      </c>
      <c r="G215" s="220">
        <v>8</v>
      </c>
      <c r="H215" s="221">
        <v>1</v>
      </c>
    </row>
    <row r="216" spans="1:8" ht="15" hidden="1">
      <c r="A216" s="218" t="s">
        <v>38</v>
      </c>
      <c r="B216" s="218" t="s">
        <v>391</v>
      </c>
      <c r="C216" s="218" t="s">
        <v>392</v>
      </c>
      <c r="D216" s="219">
        <v>40611</v>
      </c>
      <c r="E216" s="218" t="s">
        <v>26</v>
      </c>
      <c r="F216" s="218" t="s">
        <v>517</v>
      </c>
      <c r="G216" s="220">
        <v>8</v>
      </c>
      <c r="H216" s="221">
        <v>1</v>
      </c>
    </row>
    <row r="217" spans="1:8" ht="15" hidden="1">
      <c r="A217" s="218" t="s">
        <v>38</v>
      </c>
      <c r="B217" s="218" t="s">
        <v>175</v>
      </c>
      <c r="C217" s="218" t="s">
        <v>12</v>
      </c>
      <c r="D217" s="219">
        <v>40612</v>
      </c>
      <c r="E217" s="218" t="s">
        <v>180</v>
      </c>
      <c r="F217" s="218" t="s">
        <v>518</v>
      </c>
      <c r="G217" s="220">
        <v>8</v>
      </c>
      <c r="H217" s="221">
        <v>1</v>
      </c>
    </row>
    <row r="218" spans="1:8" ht="15" hidden="1">
      <c r="A218" s="218" t="s">
        <v>38</v>
      </c>
      <c r="B218" s="218" t="s">
        <v>177</v>
      </c>
      <c r="C218" s="218" t="s">
        <v>12</v>
      </c>
      <c r="D218" s="219">
        <v>40613</v>
      </c>
      <c r="E218" s="218" t="s">
        <v>52</v>
      </c>
      <c r="F218" s="218" t="s">
        <v>519</v>
      </c>
      <c r="G218" s="220">
        <v>8</v>
      </c>
      <c r="H218" s="221">
        <v>1</v>
      </c>
    </row>
    <row r="219" spans="1:8" ht="15" hidden="1">
      <c r="A219" s="218" t="s">
        <v>38</v>
      </c>
      <c r="B219" s="218" t="s">
        <v>175</v>
      </c>
      <c r="C219" s="218" t="s">
        <v>12</v>
      </c>
      <c r="D219" s="219">
        <v>40616</v>
      </c>
      <c r="E219" s="218" t="s">
        <v>180</v>
      </c>
      <c r="F219" s="218" t="s">
        <v>520</v>
      </c>
      <c r="G219" s="220">
        <v>8</v>
      </c>
      <c r="H219" s="221">
        <v>1</v>
      </c>
    </row>
    <row r="220" spans="1:8" ht="15" hidden="1">
      <c r="A220" s="218" t="s">
        <v>38</v>
      </c>
      <c r="B220" s="218" t="s">
        <v>175</v>
      </c>
      <c r="C220" s="218" t="s">
        <v>12</v>
      </c>
      <c r="D220" s="219">
        <v>40617</v>
      </c>
      <c r="E220" s="218" t="s">
        <v>180</v>
      </c>
      <c r="F220" s="218" t="s">
        <v>518</v>
      </c>
      <c r="G220" s="220">
        <v>8</v>
      </c>
      <c r="H220" s="221">
        <v>1</v>
      </c>
    </row>
    <row r="221" spans="1:8" ht="15" hidden="1">
      <c r="A221" s="218" t="s">
        <v>38</v>
      </c>
      <c r="B221" s="218" t="s">
        <v>178</v>
      </c>
      <c r="C221" s="218" t="s">
        <v>12</v>
      </c>
      <c r="D221" s="219">
        <v>40618</v>
      </c>
      <c r="E221" s="218" t="s">
        <v>47</v>
      </c>
      <c r="F221" s="218" t="s">
        <v>521</v>
      </c>
      <c r="G221" s="220">
        <v>8</v>
      </c>
      <c r="H221" s="221">
        <v>1</v>
      </c>
    </row>
    <row r="222" spans="1:8" ht="15" hidden="1">
      <c r="A222" s="218" t="s">
        <v>38</v>
      </c>
      <c r="B222" s="218" t="s">
        <v>12</v>
      </c>
      <c r="C222" s="218" t="s">
        <v>12</v>
      </c>
      <c r="D222" s="219">
        <v>40620</v>
      </c>
      <c r="E222" s="218" t="s">
        <v>35</v>
      </c>
      <c r="F222" s="218" t="s">
        <v>522</v>
      </c>
      <c r="G222" s="220">
        <v>8</v>
      </c>
      <c r="H222" s="221">
        <v>1</v>
      </c>
    </row>
    <row r="223" spans="1:8" ht="15" hidden="1">
      <c r="A223" s="218" t="s">
        <v>38</v>
      </c>
      <c r="B223" s="218" t="s">
        <v>177</v>
      </c>
      <c r="C223" s="218" t="s">
        <v>12</v>
      </c>
      <c r="D223" s="219">
        <v>40623</v>
      </c>
      <c r="E223" s="218" t="s">
        <v>52</v>
      </c>
      <c r="F223" s="218" t="s">
        <v>523</v>
      </c>
      <c r="G223" s="220">
        <v>8</v>
      </c>
      <c r="H223" s="221">
        <v>1</v>
      </c>
    </row>
    <row r="224" spans="1:8" ht="15" hidden="1">
      <c r="A224" s="218" t="s">
        <v>38</v>
      </c>
      <c r="B224" s="218" t="s">
        <v>391</v>
      </c>
      <c r="C224" s="218" t="s">
        <v>392</v>
      </c>
      <c r="D224" s="219">
        <v>40624</v>
      </c>
      <c r="E224" s="218" t="s">
        <v>26</v>
      </c>
      <c r="F224" s="218" t="s">
        <v>517</v>
      </c>
      <c r="G224" s="220">
        <v>8</v>
      </c>
      <c r="H224" s="221">
        <v>1</v>
      </c>
    </row>
    <row r="225" spans="1:8" ht="15" hidden="1">
      <c r="A225" s="218" t="s">
        <v>38</v>
      </c>
      <c r="B225" s="218" t="s">
        <v>391</v>
      </c>
      <c r="C225" s="218" t="s">
        <v>392</v>
      </c>
      <c r="D225" s="219">
        <v>40625</v>
      </c>
      <c r="E225" s="218" t="s">
        <v>26</v>
      </c>
      <c r="F225" s="218" t="s">
        <v>517</v>
      </c>
      <c r="G225" s="220">
        <v>8</v>
      </c>
      <c r="H225" s="221">
        <v>1</v>
      </c>
    </row>
    <row r="226" spans="1:8" ht="15" hidden="1">
      <c r="A226" s="218" t="s">
        <v>38</v>
      </c>
      <c r="B226" s="218" t="s">
        <v>391</v>
      </c>
      <c r="C226" s="218" t="s">
        <v>392</v>
      </c>
      <c r="D226" s="219">
        <v>40626</v>
      </c>
      <c r="E226" s="218" t="s">
        <v>26</v>
      </c>
      <c r="F226" s="218" t="s">
        <v>517</v>
      </c>
      <c r="G226" s="220">
        <v>8</v>
      </c>
      <c r="H226" s="221">
        <v>1</v>
      </c>
    </row>
    <row r="227" spans="1:8" ht="15" hidden="1">
      <c r="A227" s="218" t="s">
        <v>38</v>
      </c>
      <c r="B227" s="218" t="s">
        <v>177</v>
      </c>
      <c r="C227" s="218" t="s">
        <v>12</v>
      </c>
      <c r="D227" s="219">
        <v>40627</v>
      </c>
      <c r="E227" s="218" t="s">
        <v>52</v>
      </c>
      <c r="F227" s="218" t="s">
        <v>523</v>
      </c>
      <c r="G227" s="220">
        <v>8</v>
      </c>
      <c r="H227" s="221">
        <v>1</v>
      </c>
    </row>
    <row r="228" spans="1:8" ht="15" hidden="1">
      <c r="A228" s="218" t="s">
        <v>38</v>
      </c>
      <c r="B228" s="218" t="s">
        <v>177</v>
      </c>
      <c r="C228" s="218" t="s">
        <v>12</v>
      </c>
      <c r="D228" s="219">
        <v>40630</v>
      </c>
      <c r="E228" s="218" t="s">
        <v>52</v>
      </c>
      <c r="F228" s="218" t="s">
        <v>523</v>
      </c>
      <c r="G228" s="220">
        <v>8</v>
      </c>
      <c r="H228" s="221">
        <v>1</v>
      </c>
    </row>
    <row r="229" spans="1:8" ht="15" hidden="1">
      <c r="A229" s="218" t="s">
        <v>38</v>
      </c>
      <c r="B229" s="218" t="s">
        <v>391</v>
      </c>
      <c r="C229" s="218" t="s">
        <v>392</v>
      </c>
      <c r="D229" s="219">
        <v>40631</v>
      </c>
      <c r="E229" s="218" t="s">
        <v>26</v>
      </c>
      <c r="F229" s="218" t="s">
        <v>517</v>
      </c>
      <c r="G229" s="220">
        <v>8</v>
      </c>
      <c r="H229" s="221">
        <v>1</v>
      </c>
    </row>
    <row r="230" spans="1:8" ht="15" hidden="1">
      <c r="A230" s="218" t="s">
        <v>38</v>
      </c>
      <c r="B230" s="218" t="s">
        <v>391</v>
      </c>
      <c r="C230" s="218" t="s">
        <v>392</v>
      </c>
      <c r="D230" s="219">
        <v>40632</v>
      </c>
      <c r="E230" s="218" t="s">
        <v>26</v>
      </c>
      <c r="F230" s="218" t="s">
        <v>517</v>
      </c>
      <c r="G230" s="220">
        <v>8</v>
      </c>
      <c r="H230" s="221">
        <v>1</v>
      </c>
    </row>
    <row r="231" spans="1:8" ht="15" hidden="1">
      <c r="A231" s="218" t="s">
        <v>38</v>
      </c>
      <c r="B231" s="218" t="s">
        <v>391</v>
      </c>
      <c r="C231" s="218" t="s">
        <v>392</v>
      </c>
      <c r="D231" s="219">
        <v>40633</v>
      </c>
      <c r="E231" s="218" t="s">
        <v>26</v>
      </c>
      <c r="F231" s="218" t="s">
        <v>517</v>
      </c>
      <c r="G231" s="220">
        <v>8</v>
      </c>
      <c r="H231" s="221">
        <v>1</v>
      </c>
    </row>
    <row r="232" spans="1:8" ht="15" hidden="1">
      <c r="A232" s="218" t="s">
        <v>30</v>
      </c>
      <c r="B232" s="218" t="s">
        <v>278</v>
      </c>
      <c r="C232" s="218" t="s">
        <v>364</v>
      </c>
      <c r="D232" s="219">
        <v>40546</v>
      </c>
      <c r="E232" s="218" t="s">
        <v>26</v>
      </c>
      <c r="F232" s="218" t="s">
        <v>70</v>
      </c>
      <c r="G232" s="220">
        <v>8</v>
      </c>
      <c r="H232" s="221">
        <v>1</v>
      </c>
    </row>
    <row r="233" spans="1:8" ht="15" hidden="1">
      <c r="A233" s="218" t="s">
        <v>30</v>
      </c>
      <c r="B233" s="218" t="s">
        <v>278</v>
      </c>
      <c r="C233" s="218" t="s">
        <v>364</v>
      </c>
      <c r="D233" s="219">
        <v>40547</v>
      </c>
      <c r="E233" s="218" t="s">
        <v>26</v>
      </c>
      <c r="F233" s="218" t="s">
        <v>70</v>
      </c>
      <c r="G233" s="220">
        <v>8</v>
      </c>
      <c r="H233" s="221">
        <v>1</v>
      </c>
    </row>
    <row r="234" spans="1:8" ht="15" hidden="1">
      <c r="A234" s="218" t="s">
        <v>30</v>
      </c>
      <c r="B234" s="218" t="s">
        <v>278</v>
      </c>
      <c r="C234" s="218" t="s">
        <v>364</v>
      </c>
      <c r="D234" s="219">
        <v>40548</v>
      </c>
      <c r="E234" s="218" t="s">
        <v>26</v>
      </c>
      <c r="F234" s="218" t="s">
        <v>70</v>
      </c>
      <c r="G234" s="220">
        <v>8</v>
      </c>
      <c r="H234" s="221">
        <v>1</v>
      </c>
    </row>
    <row r="235" spans="1:8" ht="15" hidden="1">
      <c r="A235" s="218" t="s">
        <v>30</v>
      </c>
      <c r="B235" s="218" t="s">
        <v>12</v>
      </c>
      <c r="C235" s="218" t="s">
        <v>12</v>
      </c>
      <c r="D235" s="219">
        <v>40550</v>
      </c>
      <c r="E235" s="218" t="s">
        <v>35</v>
      </c>
      <c r="F235" s="218" t="s">
        <v>36</v>
      </c>
      <c r="G235" s="220">
        <v>8</v>
      </c>
      <c r="H235" s="221">
        <v>1</v>
      </c>
    </row>
    <row r="236" spans="1:8" ht="15" hidden="1">
      <c r="A236" s="218" t="s">
        <v>30</v>
      </c>
      <c r="B236" s="218" t="s">
        <v>12</v>
      </c>
      <c r="C236" s="218" t="s">
        <v>12</v>
      </c>
      <c r="D236" s="219">
        <v>40553</v>
      </c>
      <c r="E236" s="218" t="s">
        <v>31</v>
      </c>
      <c r="F236" s="218" t="s">
        <v>32</v>
      </c>
      <c r="G236" s="220">
        <v>8</v>
      </c>
      <c r="H236" s="221">
        <v>1</v>
      </c>
    </row>
    <row r="237" spans="1:8" ht="15" hidden="1">
      <c r="A237" s="218" t="s">
        <v>30</v>
      </c>
      <c r="B237" s="218" t="s">
        <v>12</v>
      </c>
      <c r="C237" s="218" t="s">
        <v>12</v>
      </c>
      <c r="D237" s="219">
        <v>40554</v>
      </c>
      <c r="E237" s="218" t="s">
        <v>31</v>
      </c>
      <c r="F237" s="218" t="s">
        <v>32</v>
      </c>
      <c r="G237" s="220">
        <v>8</v>
      </c>
      <c r="H237" s="221">
        <v>1</v>
      </c>
    </row>
    <row r="238" spans="1:8" ht="15" hidden="1">
      <c r="A238" s="218" t="s">
        <v>30</v>
      </c>
      <c r="B238" s="218" t="s">
        <v>12</v>
      </c>
      <c r="C238" s="218" t="s">
        <v>12</v>
      </c>
      <c r="D238" s="219">
        <v>40555</v>
      </c>
      <c r="E238" s="218" t="s">
        <v>31</v>
      </c>
      <c r="F238" s="218" t="s">
        <v>32</v>
      </c>
      <c r="G238" s="220">
        <v>8</v>
      </c>
      <c r="H238" s="221">
        <v>1</v>
      </c>
    </row>
    <row r="239" spans="1:8" ht="15" hidden="1">
      <c r="A239" s="218" t="s">
        <v>30</v>
      </c>
      <c r="B239" s="218" t="s">
        <v>311</v>
      </c>
      <c r="C239" s="218" t="s">
        <v>12</v>
      </c>
      <c r="D239" s="219">
        <v>40556</v>
      </c>
      <c r="E239" s="218" t="s">
        <v>52</v>
      </c>
      <c r="F239" s="218" t="s">
        <v>366</v>
      </c>
      <c r="G239" s="220">
        <v>8</v>
      </c>
      <c r="H239" s="221">
        <v>1</v>
      </c>
    </row>
    <row r="240" spans="1:8" ht="15" hidden="1">
      <c r="A240" s="218" t="s">
        <v>30</v>
      </c>
      <c r="B240" s="218" t="s">
        <v>311</v>
      </c>
      <c r="C240" s="218" t="s">
        <v>12</v>
      </c>
      <c r="D240" s="219">
        <v>40557</v>
      </c>
      <c r="E240" s="218" t="s">
        <v>52</v>
      </c>
      <c r="F240" s="218" t="s">
        <v>366</v>
      </c>
      <c r="G240" s="220">
        <v>8</v>
      </c>
      <c r="H240" s="221">
        <v>1</v>
      </c>
    </row>
    <row r="241" spans="1:8" ht="15" hidden="1">
      <c r="A241" s="218" t="s">
        <v>30</v>
      </c>
      <c r="B241" s="218" t="s">
        <v>311</v>
      </c>
      <c r="C241" s="218" t="s">
        <v>12</v>
      </c>
      <c r="D241" s="219">
        <v>40560</v>
      </c>
      <c r="E241" s="218" t="s">
        <v>52</v>
      </c>
      <c r="F241" s="218" t="s">
        <v>366</v>
      </c>
      <c r="G241" s="220">
        <v>8</v>
      </c>
      <c r="H241" s="221">
        <v>1</v>
      </c>
    </row>
    <row r="242" spans="1:8" ht="15" hidden="1">
      <c r="A242" s="218" t="s">
        <v>30</v>
      </c>
      <c r="B242" s="218" t="s">
        <v>278</v>
      </c>
      <c r="C242" s="218" t="s">
        <v>364</v>
      </c>
      <c r="D242" s="219">
        <v>40561</v>
      </c>
      <c r="E242" s="218" t="s">
        <v>26</v>
      </c>
      <c r="F242" s="218" t="s">
        <v>70</v>
      </c>
      <c r="G242" s="220">
        <v>8</v>
      </c>
      <c r="H242" s="221">
        <v>1</v>
      </c>
    </row>
    <row r="243" spans="1:8" ht="15" hidden="1">
      <c r="A243" s="218" t="s">
        <v>30</v>
      </c>
      <c r="B243" s="218" t="s">
        <v>278</v>
      </c>
      <c r="C243" s="218" t="s">
        <v>364</v>
      </c>
      <c r="D243" s="219">
        <v>40562</v>
      </c>
      <c r="E243" s="218" t="s">
        <v>26</v>
      </c>
      <c r="F243" s="218" t="s">
        <v>70</v>
      </c>
      <c r="G243" s="220">
        <v>8</v>
      </c>
      <c r="H243" s="221">
        <v>1</v>
      </c>
    </row>
    <row r="244" spans="1:8" ht="15" hidden="1">
      <c r="A244" s="218" t="s">
        <v>30</v>
      </c>
      <c r="B244" s="218" t="s">
        <v>278</v>
      </c>
      <c r="C244" s="218" t="s">
        <v>364</v>
      </c>
      <c r="D244" s="219">
        <v>40563</v>
      </c>
      <c r="E244" s="218" t="s">
        <v>26</v>
      </c>
      <c r="F244" s="218" t="s">
        <v>70</v>
      </c>
      <c r="G244" s="220">
        <v>8</v>
      </c>
      <c r="H244" s="221">
        <v>1</v>
      </c>
    </row>
    <row r="245" spans="1:8" ht="15" hidden="1">
      <c r="A245" s="218" t="s">
        <v>30</v>
      </c>
      <c r="B245" s="218" t="s">
        <v>278</v>
      </c>
      <c r="C245" s="218" t="s">
        <v>364</v>
      </c>
      <c r="D245" s="219">
        <v>40564</v>
      </c>
      <c r="E245" s="218" t="s">
        <v>26</v>
      </c>
      <c r="F245" s="218" t="s">
        <v>70</v>
      </c>
      <c r="G245" s="220">
        <v>8</v>
      </c>
      <c r="H245" s="221">
        <v>1</v>
      </c>
    </row>
    <row r="246" spans="1:8" ht="15" hidden="1">
      <c r="A246" s="218" t="s">
        <v>30</v>
      </c>
      <c r="B246" s="218" t="s">
        <v>311</v>
      </c>
      <c r="C246" s="218" t="s">
        <v>12</v>
      </c>
      <c r="D246" s="219">
        <v>40567</v>
      </c>
      <c r="E246" s="218" t="s">
        <v>52</v>
      </c>
      <c r="F246" s="218" t="s">
        <v>366</v>
      </c>
      <c r="G246" s="220">
        <v>4</v>
      </c>
      <c r="H246" s="221">
        <v>0.5</v>
      </c>
    </row>
    <row r="247" spans="1:8" ht="15" hidden="1">
      <c r="A247" s="218" t="s">
        <v>30</v>
      </c>
      <c r="B247" s="218" t="s">
        <v>311</v>
      </c>
      <c r="C247" s="218" t="s">
        <v>12</v>
      </c>
      <c r="D247" s="219">
        <v>40568</v>
      </c>
      <c r="E247" s="218" t="s">
        <v>52</v>
      </c>
      <c r="F247" s="218" t="s">
        <v>366</v>
      </c>
      <c r="G247" s="220">
        <v>8</v>
      </c>
      <c r="H247" s="221">
        <v>1</v>
      </c>
    </row>
    <row r="248" spans="1:8" ht="15" hidden="1">
      <c r="A248" s="218" t="s">
        <v>30</v>
      </c>
      <c r="B248" s="218" t="s">
        <v>311</v>
      </c>
      <c r="C248" s="218" t="s">
        <v>12</v>
      </c>
      <c r="D248" s="219">
        <v>40569</v>
      </c>
      <c r="E248" s="218" t="s">
        <v>52</v>
      </c>
      <c r="F248" s="218" t="s">
        <v>366</v>
      </c>
      <c r="G248" s="220">
        <v>8</v>
      </c>
      <c r="H248" s="221">
        <v>1</v>
      </c>
    </row>
    <row r="249" spans="1:8" ht="15" hidden="1">
      <c r="A249" s="218" t="s">
        <v>30</v>
      </c>
      <c r="B249" s="218" t="s">
        <v>303</v>
      </c>
      <c r="C249" s="218" t="s">
        <v>12</v>
      </c>
      <c r="D249" s="219">
        <v>40570</v>
      </c>
      <c r="E249" s="218" t="s">
        <v>26</v>
      </c>
      <c r="F249" s="218" t="s">
        <v>365</v>
      </c>
      <c r="G249" s="220">
        <v>4</v>
      </c>
      <c r="H249" s="221">
        <v>0.5</v>
      </c>
    </row>
    <row r="250" spans="1:8" ht="15" hidden="1">
      <c r="A250" s="218" t="s">
        <v>30</v>
      </c>
      <c r="B250" s="218" t="s">
        <v>311</v>
      </c>
      <c r="C250" s="218" t="s">
        <v>12</v>
      </c>
      <c r="D250" s="219">
        <v>40570</v>
      </c>
      <c r="E250" s="218" t="s">
        <v>52</v>
      </c>
      <c r="F250" s="218" t="s">
        <v>366</v>
      </c>
      <c r="G250" s="220">
        <v>4</v>
      </c>
      <c r="H250" s="221">
        <v>0.5</v>
      </c>
    </row>
    <row r="251" spans="1:8" ht="15" hidden="1">
      <c r="A251" s="218" t="s">
        <v>30</v>
      </c>
      <c r="B251" s="218" t="s">
        <v>311</v>
      </c>
      <c r="C251" s="218" t="s">
        <v>12</v>
      </c>
      <c r="D251" s="219">
        <v>40571</v>
      </c>
      <c r="E251" s="218" t="s">
        <v>52</v>
      </c>
      <c r="F251" s="218" t="s">
        <v>366</v>
      </c>
      <c r="G251" s="220">
        <v>8</v>
      </c>
      <c r="H251" s="221">
        <v>1</v>
      </c>
    </row>
    <row r="252" spans="1:8" ht="15" hidden="1">
      <c r="A252" s="218" t="s">
        <v>30</v>
      </c>
      <c r="B252" s="218" t="s">
        <v>311</v>
      </c>
      <c r="C252" s="218" t="s">
        <v>12</v>
      </c>
      <c r="D252" s="219">
        <v>40574</v>
      </c>
      <c r="E252" s="218" t="s">
        <v>52</v>
      </c>
      <c r="F252" s="218" t="s">
        <v>366</v>
      </c>
      <c r="G252" s="220">
        <v>8</v>
      </c>
      <c r="H252" s="221">
        <v>1</v>
      </c>
    </row>
    <row r="253" spans="1:8" ht="15" hidden="1">
      <c r="A253" s="218" t="s">
        <v>30</v>
      </c>
      <c r="B253" s="218" t="s">
        <v>12</v>
      </c>
      <c r="C253" s="218" t="s">
        <v>12</v>
      </c>
      <c r="D253" s="219">
        <v>40575</v>
      </c>
      <c r="E253" s="218" t="s">
        <v>31</v>
      </c>
      <c r="F253" s="218" t="s">
        <v>32</v>
      </c>
      <c r="G253" s="220">
        <v>8</v>
      </c>
      <c r="H253" s="221">
        <v>1</v>
      </c>
    </row>
    <row r="254" spans="1:8" ht="15" hidden="1">
      <c r="A254" s="218" t="s">
        <v>30</v>
      </c>
      <c r="B254" s="218" t="s">
        <v>12</v>
      </c>
      <c r="C254" s="218" t="s">
        <v>12</v>
      </c>
      <c r="D254" s="219">
        <v>40576</v>
      </c>
      <c r="E254" s="218" t="s">
        <v>31</v>
      </c>
      <c r="F254" s="218" t="s">
        <v>414</v>
      </c>
      <c r="G254" s="220">
        <v>4</v>
      </c>
      <c r="H254" s="221">
        <v>0.5</v>
      </c>
    </row>
    <row r="255" spans="1:8" ht="15" hidden="1">
      <c r="A255" s="218" t="s">
        <v>30</v>
      </c>
      <c r="B255" s="218" t="s">
        <v>12</v>
      </c>
      <c r="C255" s="218" t="s">
        <v>12</v>
      </c>
      <c r="D255" s="219">
        <v>40576</v>
      </c>
      <c r="E255" s="218" t="s">
        <v>31</v>
      </c>
      <c r="F255" s="218" t="s">
        <v>32</v>
      </c>
      <c r="G255" s="220">
        <v>4</v>
      </c>
      <c r="H255" s="221">
        <v>0.5</v>
      </c>
    </row>
    <row r="256" spans="1:8" ht="15" hidden="1">
      <c r="A256" s="218" t="s">
        <v>30</v>
      </c>
      <c r="B256" s="218" t="s">
        <v>303</v>
      </c>
      <c r="C256" s="218" t="s">
        <v>387</v>
      </c>
      <c r="D256" s="219">
        <v>40577</v>
      </c>
      <c r="E256" s="218" t="s">
        <v>26</v>
      </c>
      <c r="F256" s="218" t="s">
        <v>70</v>
      </c>
      <c r="G256" s="220">
        <v>8</v>
      </c>
      <c r="H256" s="221">
        <v>1</v>
      </c>
    </row>
    <row r="257" spans="1:8" ht="15" hidden="1">
      <c r="A257" s="218" t="s">
        <v>30</v>
      </c>
      <c r="B257" s="218" t="s">
        <v>303</v>
      </c>
      <c r="C257" s="218" t="s">
        <v>387</v>
      </c>
      <c r="D257" s="219">
        <v>40578</v>
      </c>
      <c r="E257" s="218" t="s">
        <v>26</v>
      </c>
      <c r="F257" s="218" t="s">
        <v>70</v>
      </c>
      <c r="G257" s="220">
        <v>4</v>
      </c>
      <c r="H257" s="221">
        <v>0.5</v>
      </c>
    </row>
    <row r="258" spans="1:8" ht="15" hidden="1">
      <c r="A258" s="218" t="s">
        <v>30</v>
      </c>
      <c r="B258" s="218" t="s">
        <v>12</v>
      </c>
      <c r="C258" s="218" t="s">
        <v>12</v>
      </c>
      <c r="D258" s="219">
        <v>40578</v>
      </c>
      <c r="E258" s="218" t="s">
        <v>31</v>
      </c>
      <c r="F258" s="218" t="s">
        <v>414</v>
      </c>
      <c r="G258" s="220">
        <v>4</v>
      </c>
      <c r="H258" s="221">
        <v>0.5</v>
      </c>
    </row>
    <row r="259" spans="1:8" ht="15" hidden="1">
      <c r="A259" s="218" t="s">
        <v>30</v>
      </c>
      <c r="B259" s="218" t="s">
        <v>303</v>
      </c>
      <c r="C259" s="218" t="s">
        <v>387</v>
      </c>
      <c r="D259" s="219">
        <v>40581</v>
      </c>
      <c r="E259" s="218" t="s">
        <v>26</v>
      </c>
      <c r="F259" s="218" t="s">
        <v>70</v>
      </c>
      <c r="G259" s="220">
        <v>7</v>
      </c>
      <c r="H259" s="221">
        <v>0.875</v>
      </c>
    </row>
    <row r="260" spans="1:8" ht="15" hidden="1">
      <c r="A260" s="218" t="s">
        <v>30</v>
      </c>
      <c r="B260" s="218" t="s">
        <v>303</v>
      </c>
      <c r="C260" s="218" t="s">
        <v>387</v>
      </c>
      <c r="D260" s="219">
        <v>40582</v>
      </c>
      <c r="E260" s="218" t="s">
        <v>26</v>
      </c>
      <c r="F260" s="218" t="s">
        <v>70</v>
      </c>
      <c r="G260" s="220">
        <v>8</v>
      </c>
      <c r="H260" s="221">
        <v>1</v>
      </c>
    </row>
    <row r="261" spans="1:8" ht="15" hidden="1">
      <c r="A261" s="218" t="s">
        <v>30</v>
      </c>
      <c r="B261" s="218" t="s">
        <v>303</v>
      </c>
      <c r="C261" s="218" t="s">
        <v>387</v>
      </c>
      <c r="D261" s="219">
        <v>40583</v>
      </c>
      <c r="E261" s="218" t="s">
        <v>26</v>
      </c>
      <c r="F261" s="218" t="s">
        <v>70</v>
      </c>
      <c r="G261" s="220">
        <v>8</v>
      </c>
      <c r="H261" s="221">
        <v>1</v>
      </c>
    </row>
    <row r="262" spans="1:8" ht="15" hidden="1">
      <c r="A262" s="218" t="s">
        <v>30</v>
      </c>
      <c r="B262" s="218" t="s">
        <v>278</v>
      </c>
      <c r="C262" s="218" t="s">
        <v>364</v>
      </c>
      <c r="D262" s="219">
        <v>40584</v>
      </c>
      <c r="E262" s="218" t="s">
        <v>26</v>
      </c>
      <c r="F262" s="218" t="s">
        <v>70</v>
      </c>
      <c r="G262" s="220">
        <v>8</v>
      </c>
      <c r="H262" s="221">
        <v>1</v>
      </c>
    </row>
    <row r="263" spans="1:8" ht="15" hidden="1">
      <c r="A263" s="218" t="s">
        <v>30</v>
      </c>
      <c r="B263" s="218" t="s">
        <v>12</v>
      </c>
      <c r="C263" s="218" t="s">
        <v>12</v>
      </c>
      <c r="D263" s="219">
        <v>40585</v>
      </c>
      <c r="E263" s="218" t="s">
        <v>31</v>
      </c>
      <c r="F263" s="218" t="s">
        <v>32</v>
      </c>
      <c r="G263" s="220">
        <v>8</v>
      </c>
      <c r="H263" s="221">
        <v>1</v>
      </c>
    </row>
    <row r="264" spans="1:8" ht="15" hidden="1">
      <c r="A264" s="218" t="s">
        <v>30</v>
      </c>
      <c r="B264" s="218" t="s">
        <v>203</v>
      </c>
      <c r="C264" s="218" t="s">
        <v>397</v>
      </c>
      <c r="D264" s="219">
        <v>40588</v>
      </c>
      <c r="E264" s="218" t="s">
        <v>26</v>
      </c>
      <c r="F264" s="218" t="s">
        <v>415</v>
      </c>
      <c r="G264" s="220">
        <v>2</v>
      </c>
      <c r="H264" s="221">
        <v>0.25</v>
      </c>
    </row>
    <row r="265" spans="1:8" ht="15" hidden="1">
      <c r="A265" s="218" t="s">
        <v>30</v>
      </c>
      <c r="B265" s="218" t="s">
        <v>12</v>
      </c>
      <c r="C265" s="218" t="s">
        <v>12</v>
      </c>
      <c r="D265" s="219">
        <v>40588</v>
      </c>
      <c r="E265" s="218" t="s">
        <v>31</v>
      </c>
      <c r="F265" s="218" t="s">
        <v>32</v>
      </c>
      <c r="G265" s="220">
        <v>6</v>
      </c>
      <c r="H265" s="221">
        <v>0.75</v>
      </c>
    </row>
    <row r="266" spans="1:8" ht="15" hidden="1">
      <c r="A266" s="218" t="s">
        <v>30</v>
      </c>
      <c r="B266" s="218" t="s">
        <v>278</v>
      </c>
      <c r="C266" s="218" t="s">
        <v>364</v>
      </c>
      <c r="D266" s="219">
        <v>40589</v>
      </c>
      <c r="E266" s="218" t="s">
        <v>26</v>
      </c>
      <c r="F266" s="218" t="s">
        <v>70</v>
      </c>
      <c r="G266" s="220">
        <v>8</v>
      </c>
      <c r="H266" s="221">
        <v>1</v>
      </c>
    </row>
    <row r="267" spans="1:8" ht="15" hidden="1">
      <c r="A267" s="218" t="s">
        <v>30</v>
      </c>
      <c r="B267" s="218" t="s">
        <v>303</v>
      </c>
      <c r="C267" s="218" t="s">
        <v>387</v>
      </c>
      <c r="D267" s="219">
        <v>40590</v>
      </c>
      <c r="E267" s="218" t="s">
        <v>26</v>
      </c>
      <c r="F267" s="218" t="s">
        <v>70</v>
      </c>
      <c r="G267" s="220">
        <v>4</v>
      </c>
      <c r="H267" s="221">
        <v>0.5</v>
      </c>
    </row>
    <row r="268" spans="1:8" ht="15" hidden="1">
      <c r="A268" s="218" t="s">
        <v>30</v>
      </c>
      <c r="B268" s="218" t="s">
        <v>12</v>
      </c>
      <c r="C268" s="218" t="s">
        <v>12</v>
      </c>
      <c r="D268" s="219">
        <v>40590</v>
      </c>
      <c r="E268" s="218" t="s">
        <v>31</v>
      </c>
      <c r="F268" s="218" t="s">
        <v>32</v>
      </c>
      <c r="G268" s="220">
        <v>4</v>
      </c>
      <c r="H268" s="221">
        <v>0.5</v>
      </c>
    </row>
    <row r="269" spans="1:8" ht="15" hidden="1">
      <c r="A269" s="218" t="s">
        <v>30</v>
      </c>
      <c r="B269" s="218" t="s">
        <v>278</v>
      </c>
      <c r="C269" s="218" t="s">
        <v>364</v>
      </c>
      <c r="D269" s="219">
        <v>40591</v>
      </c>
      <c r="E269" s="218" t="s">
        <v>26</v>
      </c>
      <c r="F269" s="218" t="s">
        <v>70</v>
      </c>
      <c r="G269" s="220">
        <v>4</v>
      </c>
      <c r="H269" s="221">
        <v>0.5</v>
      </c>
    </row>
    <row r="270" spans="1:8" ht="15" hidden="1">
      <c r="A270" s="218" t="s">
        <v>30</v>
      </c>
      <c r="B270" s="218" t="s">
        <v>12</v>
      </c>
      <c r="C270" s="218" t="s">
        <v>12</v>
      </c>
      <c r="D270" s="219">
        <v>40591</v>
      </c>
      <c r="E270" s="218" t="s">
        <v>31</v>
      </c>
      <c r="F270" s="218" t="s">
        <v>32</v>
      </c>
      <c r="G270" s="220">
        <v>4</v>
      </c>
      <c r="H270" s="221">
        <v>0.5</v>
      </c>
    </row>
    <row r="271" spans="1:8" ht="15" hidden="1">
      <c r="A271" s="218" t="s">
        <v>30</v>
      </c>
      <c r="B271" s="218" t="s">
        <v>278</v>
      </c>
      <c r="C271" s="218" t="s">
        <v>364</v>
      </c>
      <c r="D271" s="219">
        <v>40592</v>
      </c>
      <c r="E271" s="218" t="s">
        <v>26</v>
      </c>
      <c r="F271" s="218" t="s">
        <v>70</v>
      </c>
      <c r="G271" s="220">
        <v>4</v>
      </c>
      <c r="H271" s="221">
        <v>0.5</v>
      </c>
    </row>
    <row r="272" spans="1:8" ht="15" hidden="1">
      <c r="A272" s="218" t="s">
        <v>30</v>
      </c>
      <c r="B272" s="218" t="s">
        <v>309</v>
      </c>
      <c r="C272" s="218" t="s">
        <v>12</v>
      </c>
      <c r="D272" s="219">
        <v>40592</v>
      </c>
      <c r="E272" s="218" t="s">
        <v>52</v>
      </c>
      <c r="F272" s="218" t="s">
        <v>366</v>
      </c>
      <c r="G272" s="220">
        <v>4</v>
      </c>
      <c r="H272" s="221">
        <v>0.5</v>
      </c>
    </row>
    <row r="273" spans="1:8" ht="15" hidden="1">
      <c r="A273" s="218" t="s">
        <v>30</v>
      </c>
      <c r="B273" s="218" t="s">
        <v>303</v>
      </c>
      <c r="C273" s="218" t="s">
        <v>387</v>
      </c>
      <c r="D273" s="219">
        <v>40595</v>
      </c>
      <c r="E273" s="218" t="s">
        <v>26</v>
      </c>
      <c r="F273" s="218" t="s">
        <v>70</v>
      </c>
      <c r="G273" s="220">
        <v>2</v>
      </c>
      <c r="H273" s="221">
        <v>0.25</v>
      </c>
    </row>
    <row r="274" spans="1:8" ht="15" hidden="1">
      <c r="A274" s="218" t="s">
        <v>30</v>
      </c>
      <c r="B274" s="218" t="s">
        <v>309</v>
      </c>
      <c r="C274" s="218" t="s">
        <v>12</v>
      </c>
      <c r="D274" s="219">
        <v>40595</v>
      </c>
      <c r="E274" s="218" t="s">
        <v>52</v>
      </c>
      <c r="F274" s="218" t="s">
        <v>366</v>
      </c>
      <c r="G274" s="220">
        <v>2</v>
      </c>
      <c r="H274" s="221">
        <v>0.25</v>
      </c>
    </row>
    <row r="275" spans="1:8" ht="15" hidden="1">
      <c r="A275" s="218" t="s">
        <v>30</v>
      </c>
      <c r="B275" s="218" t="s">
        <v>12</v>
      </c>
      <c r="C275" s="218" t="s">
        <v>12</v>
      </c>
      <c r="D275" s="219">
        <v>40595</v>
      </c>
      <c r="E275" s="218" t="s">
        <v>31</v>
      </c>
      <c r="F275" s="218" t="s">
        <v>32</v>
      </c>
      <c r="G275" s="220">
        <v>4</v>
      </c>
      <c r="H275" s="221">
        <v>0.5</v>
      </c>
    </row>
    <row r="276" spans="1:8" ht="15" hidden="1">
      <c r="A276" s="218" t="s">
        <v>30</v>
      </c>
      <c r="B276" s="218" t="s">
        <v>303</v>
      </c>
      <c r="C276" s="218" t="s">
        <v>387</v>
      </c>
      <c r="D276" s="219">
        <v>40596</v>
      </c>
      <c r="E276" s="218" t="s">
        <v>26</v>
      </c>
      <c r="F276" s="218" t="s">
        <v>70</v>
      </c>
      <c r="G276" s="220">
        <v>3</v>
      </c>
      <c r="H276" s="221">
        <v>0.375</v>
      </c>
    </row>
    <row r="277" spans="1:8" ht="15" hidden="1">
      <c r="A277" s="218" t="s">
        <v>30</v>
      </c>
      <c r="B277" s="218" t="s">
        <v>12</v>
      </c>
      <c r="C277" s="218" t="s">
        <v>12</v>
      </c>
      <c r="D277" s="219">
        <v>40596</v>
      </c>
      <c r="E277" s="218" t="s">
        <v>31</v>
      </c>
      <c r="F277" s="218" t="s">
        <v>32</v>
      </c>
      <c r="G277" s="220">
        <v>5</v>
      </c>
      <c r="H277" s="221">
        <v>0.625</v>
      </c>
    </row>
    <row r="278" spans="1:8" ht="15" hidden="1">
      <c r="A278" s="218" t="s">
        <v>30</v>
      </c>
      <c r="B278" s="218" t="s">
        <v>309</v>
      </c>
      <c r="C278" s="218" t="s">
        <v>12</v>
      </c>
      <c r="D278" s="219">
        <v>40597</v>
      </c>
      <c r="E278" s="218" t="s">
        <v>52</v>
      </c>
      <c r="F278" s="218" t="s">
        <v>366</v>
      </c>
      <c r="G278" s="220">
        <v>2</v>
      </c>
      <c r="H278" s="221">
        <v>0.25</v>
      </c>
    </row>
    <row r="279" spans="1:8" ht="15" hidden="1">
      <c r="A279" s="218" t="s">
        <v>30</v>
      </c>
      <c r="B279" s="218" t="s">
        <v>12</v>
      </c>
      <c r="C279" s="218" t="s">
        <v>468</v>
      </c>
      <c r="D279" s="219">
        <v>40597</v>
      </c>
      <c r="E279" s="218" t="s">
        <v>26</v>
      </c>
      <c r="F279" s="218" t="s">
        <v>512</v>
      </c>
      <c r="G279" s="220">
        <v>6</v>
      </c>
      <c r="H279" s="221">
        <v>0.75</v>
      </c>
    </row>
    <row r="280" spans="1:8" ht="15" hidden="1">
      <c r="A280" s="218" t="s">
        <v>30</v>
      </c>
      <c r="B280" s="218" t="s">
        <v>303</v>
      </c>
      <c r="C280" s="218" t="s">
        <v>387</v>
      </c>
      <c r="D280" s="219">
        <v>40598</v>
      </c>
      <c r="E280" s="218" t="s">
        <v>26</v>
      </c>
      <c r="F280" s="218" t="s">
        <v>70</v>
      </c>
      <c r="G280" s="220">
        <v>8</v>
      </c>
      <c r="H280" s="221">
        <v>1</v>
      </c>
    </row>
    <row r="281" spans="1:8" ht="15" hidden="1">
      <c r="A281" s="218" t="s">
        <v>30</v>
      </c>
      <c r="B281" s="218" t="s">
        <v>203</v>
      </c>
      <c r="C281" s="218" t="s">
        <v>397</v>
      </c>
      <c r="D281" s="219">
        <v>40599</v>
      </c>
      <c r="E281" s="218" t="s">
        <v>26</v>
      </c>
      <c r="F281" s="218" t="s">
        <v>415</v>
      </c>
      <c r="G281" s="220">
        <v>8</v>
      </c>
      <c r="H281" s="221">
        <v>1</v>
      </c>
    </row>
    <row r="282" spans="1:8" ht="15" hidden="1">
      <c r="A282" s="218" t="s">
        <v>30</v>
      </c>
      <c r="B282" s="218" t="s">
        <v>303</v>
      </c>
      <c r="C282" s="218" t="s">
        <v>387</v>
      </c>
      <c r="D282" s="219">
        <v>40602</v>
      </c>
      <c r="E282" s="218" t="s">
        <v>26</v>
      </c>
      <c r="F282" s="218" t="s">
        <v>70</v>
      </c>
      <c r="G282" s="220">
        <v>2</v>
      </c>
      <c r="H282" s="221">
        <v>0.25</v>
      </c>
    </row>
    <row r="283" spans="1:8" ht="15" hidden="1">
      <c r="A283" s="218" t="s">
        <v>30</v>
      </c>
      <c r="B283" s="218" t="s">
        <v>12</v>
      </c>
      <c r="C283" s="218" t="s">
        <v>397</v>
      </c>
      <c r="D283" s="219">
        <v>40602</v>
      </c>
      <c r="E283" s="218" t="s">
        <v>33</v>
      </c>
      <c r="F283" s="218" t="s">
        <v>415</v>
      </c>
      <c r="G283" s="220">
        <v>2</v>
      </c>
      <c r="H283" s="221">
        <v>0.25</v>
      </c>
    </row>
    <row r="284" spans="1:8" ht="15" hidden="1">
      <c r="A284" s="218" t="s">
        <v>30</v>
      </c>
      <c r="B284" s="218" t="s">
        <v>12</v>
      </c>
      <c r="C284" s="218" t="s">
        <v>12</v>
      </c>
      <c r="D284" s="219">
        <v>40602</v>
      </c>
      <c r="E284" s="218" t="s">
        <v>31</v>
      </c>
      <c r="F284" s="218" t="s">
        <v>513</v>
      </c>
      <c r="G284" s="220">
        <v>4</v>
      </c>
      <c r="H284" s="221">
        <v>0.5</v>
      </c>
    </row>
    <row r="285" spans="1:8" ht="15" hidden="1">
      <c r="A285" s="218" t="s">
        <v>30</v>
      </c>
      <c r="B285" s="218" t="s">
        <v>303</v>
      </c>
      <c r="C285" s="218" t="s">
        <v>387</v>
      </c>
      <c r="D285" s="219">
        <v>40603</v>
      </c>
      <c r="E285" s="218" t="s">
        <v>26</v>
      </c>
      <c r="F285" s="218" t="s">
        <v>70</v>
      </c>
      <c r="G285" s="220">
        <v>4</v>
      </c>
      <c r="H285" s="221">
        <v>0.5</v>
      </c>
    </row>
    <row r="286" spans="1:8" ht="15" hidden="1">
      <c r="A286" s="218" t="s">
        <v>30</v>
      </c>
      <c r="B286" s="218" t="s">
        <v>278</v>
      </c>
      <c r="C286" s="218" t="s">
        <v>364</v>
      </c>
      <c r="D286" s="219">
        <v>40603</v>
      </c>
      <c r="E286" s="218" t="s">
        <v>26</v>
      </c>
      <c r="F286" s="218" t="s">
        <v>70</v>
      </c>
      <c r="G286" s="220">
        <v>4</v>
      </c>
      <c r="H286" s="221">
        <v>0.5</v>
      </c>
    </row>
    <row r="287" spans="1:8" ht="15" hidden="1">
      <c r="A287" s="218" t="s">
        <v>30</v>
      </c>
      <c r="B287" s="218" t="s">
        <v>303</v>
      </c>
      <c r="C287" s="218" t="s">
        <v>387</v>
      </c>
      <c r="D287" s="219">
        <v>40604</v>
      </c>
      <c r="E287" s="218" t="s">
        <v>26</v>
      </c>
      <c r="F287" s="218" t="s">
        <v>70</v>
      </c>
      <c r="G287" s="220">
        <v>4</v>
      </c>
      <c r="H287" s="221">
        <v>0.5</v>
      </c>
    </row>
    <row r="288" spans="1:8" ht="15" hidden="1">
      <c r="A288" s="218" t="s">
        <v>30</v>
      </c>
      <c r="B288" s="218" t="s">
        <v>12</v>
      </c>
      <c r="C288" s="218" t="s">
        <v>468</v>
      </c>
      <c r="D288" s="219">
        <v>40604</v>
      </c>
      <c r="E288" s="218" t="s">
        <v>26</v>
      </c>
      <c r="F288" s="218" t="s">
        <v>512</v>
      </c>
      <c r="G288" s="220">
        <v>4</v>
      </c>
      <c r="H288" s="221">
        <v>0.5</v>
      </c>
    </row>
    <row r="289" spans="1:8" ht="15" hidden="1">
      <c r="A289" s="218" t="s">
        <v>30</v>
      </c>
      <c r="B289" s="218" t="s">
        <v>303</v>
      </c>
      <c r="C289" s="218" t="s">
        <v>387</v>
      </c>
      <c r="D289" s="219">
        <v>40605</v>
      </c>
      <c r="E289" s="218" t="s">
        <v>26</v>
      </c>
      <c r="F289" s="218" t="s">
        <v>70</v>
      </c>
      <c r="G289" s="220">
        <v>4</v>
      </c>
      <c r="H289" s="221">
        <v>0.5</v>
      </c>
    </row>
    <row r="290" spans="1:8" ht="15" hidden="1">
      <c r="A290" s="218" t="s">
        <v>30</v>
      </c>
      <c r="B290" s="218" t="s">
        <v>278</v>
      </c>
      <c r="C290" s="218" t="s">
        <v>364</v>
      </c>
      <c r="D290" s="219">
        <v>40605</v>
      </c>
      <c r="E290" s="218" t="s">
        <v>26</v>
      </c>
      <c r="F290" s="218" t="s">
        <v>70</v>
      </c>
      <c r="G290" s="220">
        <v>4</v>
      </c>
      <c r="H290" s="221">
        <v>0.5</v>
      </c>
    </row>
    <row r="291" spans="1:8" ht="15" hidden="1">
      <c r="A291" s="218" t="s">
        <v>30</v>
      </c>
      <c r="B291" s="218" t="s">
        <v>12</v>
      </c>
      <c r="C291" s="218" t="s">
        <v>12</v>
      </c>
      <c r="D291" s="219">
        <v>40606</v>
      </c>
      <c r="E291" s="218" t="s">
        <v>54</v>
      </c>
      <c r="F291" s="218" t="s">
        <v>514</v>
      </c>
      <c r="G291" s="220">
        <v>8</v>
      </c>
      <c r="H291" s="221">
        <v>1</v>
      </c>
    </row>
    <row r="292" spans="1:8" ht="15" hidden="1">
      <c r="A292" s="218" t="s">
        <v>30</v>
      </c>
      <c r="B292" s="218" t="s">
        <v>12</v>
      </c>
      <c r="C292" s="218" t="s">
        <v>12</v>
      </c>
      <c r="D292" s="219">
        <v>40609</v>
      </c>
      <c r="E292" s="218" t="s">
        <v>31</v>
      </c>
      <c r="F292" s="218" t="s">
        <v>32</v>
      </c>
      <c r="G292" s="220">
        <v>8</v>
      </c>
      <c r="H292" s="221">
        <v>1</v>
      </c>
    </row>
    <row r="293" spans="1:8" ht="15" hidden="1">
      <c r="A293" s="218" t="s">
        <v>30</v>
      </c>
      <c r="B293" s="218" t="s">
        <v>12</v>
      </c>
      <c r="C293" s="218" t="s">
        <v>12</v>
      </c>
      <c r="D293" s="219">
        <v>40610</v>
      </c>
      <c r="E293" s="218" t="s">
        <v>31</v>
      </c>
      <c r="F293" s="218" t="s">
        <v>32</v>
      </c>
      <c r="G293" s="220">
        <v>8</v>
      </c>
      <c r="H293" s="221">
        <v>1</v>
      </c>
    </row>
    <row r="294" spans="1:8" ht="15" hidden="1">
      <c r="A294" s="218" t="s">
        <v>30</v>
      </c>
      <c r="B294" s="218" t="s">
        <v>12</v>
      </c>
      <c r="C294" s="218" t="s">
        <v>12</v>
      </c>
      <c r="D294" s="219">
        <v>40611</v>
      </c>
      <c r="E294" s="218" t="s">
        <v>31</v>
      </c>
      <c r="F294" s="218" t="s">
        <v>32</v>
      </c>
      <c r="G294" s="220">
        <v>8</v>
      </c>
      <c r="H294" s="221">
        <v>1</v>
      </c>
    </row>
    <row r="295" spans="1:8" ht="15" hidden="1">
      <c r="A295" s="218" t="s">
        <v>30</v>
      </c>
      <c r="B295" s="218" t="s">
        <v>12</v>
      </c>
      <c r="C295" s="218" t="s">
        <v>397</v>
      </c>
      <c r="D295" s="219">
        <v>40612</v>
      </c>
      <c r="E295" s="218" t="s">
        <v>33</v>
      </c>
      <c r="F295" s="218" t="s">
        <v>415</v>
      </c>
      <c r="G295" s="220">
        <v>2</v>
      </c>
      <c r="H295" s="221">
        <v>0.25</v>
      </c>
    </row>
    <row r="296" spans="1:8" ht="15" hidden="1">
      <c r="A296" s="218" t="s">
        <v>30</v>
      </c>
      <c r="B296" s="218" t="s">
        <v>12</v>
      </c>
      <c r="C296" s="218" t="s">
        <v>468</v>
      </c>
      <c r="D296" s="219">
        <v>40612</v>
      </c>
      <c r="E296" s="218" t="s">
        <v>26</v>
      </c>
      <c r="F296" s="218" t="s">
        <v>512</v>
      </c>
      <c r="G296" s="220">
        <v>7</v>
      </c>
      <c r="H296" s="221">
        <v>0.875</v>
      </c>
    </row>
    <row r="297" spans="1:8" ht="15" hidden="1">
      <c r="A297" s="218" t="s">
        <v>30</v>
      </c>
      <c r="B297" s="218" t="s">
        <v>12</v>
      </c>
      <c r="C297" s="218" t="s">
        <v>12</v>
      </c>
      <c r="D297" s="219">
        <v>40612</v>
      </c>
      <c r="E297" s="218" t="s">
        <v>54</v>
      </c>
      <c r="F297" s="218" t="s">
        <v>515</v>
      </c>
      <c r="G297" s="220">
        <v>3</v>
      </c>
      <c r="H297" s="221">
        <v>0.375</v>
      </c>
    </row>
    <row r="298" spans="1:8" ht="15" hidden="1">
      <c r="A298" s="218" t="s">
        <v>30</v>
      </c>
      <c r="B298" s="218" t="s">
        <v>12</v>
      </c>
      <c r="C298" s="218" t="s">
        <v>468</v>
      </c>
      <c r="D298" s="219">
        <v>40613</v>
      </c>
      <c r="E298" s="218" t="s">
        <v>26</v>
      </c>
      <c r="F298" s="218" t="s">
        <v>512</v>
      </c>
      <c r="G298" s="220">
        <v>3</v>
      </c>
      <c r="H298" s="221">
        <v>0.375</v>
      </c>
    </row>
    <row r="299" spans="1:8" ht="15" hidden="1">
      <c r="A299" s="218" t="s">
        <v>30</v>
      </c>
      <c r="B299" s="218" t="s">
        <v>12</v>
      </c>
      <c r="C299" s="218" t="s">
        <v>12</v>
      </c>
      <c r="D299" s="219">
        <v>40616</v>
      </c>
      <c r="E299" s="218" t="s">
        <v>31</v>
      </c>
      <c r="F299" s="218" t="s">
        <v>32</v>
      </c>
      <c r="G299" s="220">
        <v>8</v>
      </c>
      <c r="H299" s="221">
        <v>1</v>
      </c>
    </row>
    <row r="300" spans="1:8" ht="15" hidden="1">
      <c r="A300" s="218" t="s">
        <v>30</v>
      </c>
      <c r="B300" s="218" t="s">
        <v>12</v>
      </c>
      <c r="C300" s="218" t="s">
        <v>12</v>
      </c>
      <c r="D300" s="219">
        <v>40617</v>
      </c>
      <c r="E300" s="218" t="s">
        <v>31</v>
      </c>
      <c r="F300" s="218" t="s">
        <v>32</v>
      </c>
      <c r="G300" s="220">
        <v>8</v>
      </c>
      <c r="H300" s="221">
        <v>1</v>
      </c>
    </row>
    <row r="301" spans="1:8" ht="15" hidden="1">
      <c r="A301" s="218" t="s">
        <v>30</v>
      </c>
      <c r="B301" s="218" t="s">
        <v>12</v>
      </c>
      <c r="C301" s="218" t="s">
        <v>12</v>
      </c>
      <c r="D301" s="219">
        <v>40618</v>
      </c>
      <c r="E301" s="218" t="s">
        <v>35</v>
      </c>
      <c r="F301" s="218" t="s">
        <v>36</v>
      </c>
      <c r="G301" s="220">
        <v>8</v>
      </c>
      <c r="H301" s="221">
        <v>1</v>
      </c>
    </row>
    <row r="302" spans="1:8" ht="15" hidden="1">
      <c r="A302" s="218" t="s">
        <v>30</v>
      </c>
      <c r="B302" s="218" t="s">
        <v>12</v>
      </c>
      <c r="C302" s="218" t="s">
        <v>12</v>
      </c>
      <c r="D302" s="219">
        <v>40620</v>
      </c>
      <c r="E302" s="218" t="s">
        <v>35</v>
      </c>
      <c r="F302" s="218" t="s">
        <v>36</v>
      </c>
      <c r="G302" s="220">
        <v>8</v>
      </c>
      <c r="H302" s="221">
        <v>1</v>
      </c>
    </row>
    <row r="303" spans="1:8" ht="15" hidden="1">
      <c r="A303" s="218" t="s">
        <v>30</v>
      </c>
      <c r="B303" s="218" t="s">
        <v>278</v>
      </c>
      <c r="C303" s="218" t="s">
        <v>364</v>
      </c>
      <c r="D303" s="219">
        <v>40623</v>
      </c>
      <c r="E303" s="218" t="s">
        <v>26</v>
      </c>
      <c r="F303" s="218" t="s">
        <v>70</v>
      </c>
      <c r="G303" s="220">
        <v>8</v>
      </c>
      <c r="H303" s="221">
        <v>1</v>
      </c>
    </row>
    <row r="304" spans="1:8" ht="15" hidden="1">
      <c r="A304" s="218" t="s">
        <v>30</v>
      </c>
      <c r="B304" s="218" t="s">
        <v>12</v>
      </c>
      <c r="C304" s="218" t="s">
        <v>12</v>
      </c>
      <c r="D304" s="219">
        <v>40624</v>
      </c>
      <c r="E304" s="218" t="s">
        <v>31</v>
      </c>
      <c r="F304" s="218" t="s">
        <v>32</v>
      </c>
      <c r="G304" s="220">
        <v>8</v>
      </c>
      <c r="H304" s="221">
        <v>1</v>
      </c>
    </row>
    <row r="305" spans="1:8" ht="15" hidden="1">
      <c r="A305" s="218" t="s">
        <v>30</v>
      </c>
      <c r="B305" s="218" t="s">
        <v>278</v>
      </c>
      <c r="C305" s="218" t="s">
        <v>364</v>
      </c>
      <c r="D305" s="219">
        <v>40625</v>
      </c>
      <c r="E305" s="218" t="s">
        <v>26</v>
      </c>
      <c r="F305" s="218" t="s">
        <v>70</v>
      </c>
      <c r="G305" s="220">
        <v>8</v>
      </c>
      <c r="H305" s="221">
        <v>1</v>
      </c>
    </row>
    <row r="306" spans="1:8" ht="15" hidden="1">
      <c r="A306" s="218" t="s">
        <v>30</v>
      </c>
      <c r="B306" s="218" t="s">
        <v>278</v>
      </c>
      <c r="C306" s="218" t="s">
        <v>364</v>
      </c>
      <c r="D306" s="219">
        <v>40626</v>
      </c>
      <c r="E306" s="218" t="s">
        <v>26</v>
      </c>
      <c r="F306" s="218" t="s">
        <v>70</v>
      </c>
      <c r="G306" s="220">
        <v>8</v>
      </c>
      <c r="H306" s="221">
        <v>1</v>
      </c>
    </row>
    <row r="307" spans="1:8" ht="15" hidden="1">
      <c r="A307" s="218" t="s">
        <v>30</v>
      </c>
      <c r="B307" s="218" t="s">
        <v>12</v>
      </c>
      <c r="C307" s="218" t="s">
        <v>12</v>
      </c>
      <c r="D307" s="219">
        <v>40627</v>
      </c>
      <c r="E307" s="218" t="s">
        <v>31</v>
      </c>
      <c r="F307" s="218" t="s">
        <v>516</v>
      </c>
      <c r="G307" s="220">
        <v>8</v>
      </c>
      <c r="H307" s="221">
        <v>1</v>
      </c>
    </row>
    <row r="308" spans="1:8" ht="15" hidden="1">
      <c r="A308" s="218" t="s">
        <v>25</v>
      </c>
      <c r="B308" s="218" t="s">
        <v>303</v>
      </c>
      <c r="C308" s="218" t="s">
        <v>387</v>
      </c>
      <c r="D308" s="219">
        <v>40570</v>
      </c>
      <c r="E308" s="218" t="s">
        <v>26</v>
      </c>
      <c r="F308" s="218" t="s">
        <v>430</v>
      </c>
      <c r="G308" s="220">
        <v>4</v>
      </c>
      <c r="H308" s="221">
        <v>0.5</v>
      </c>
    </row>
    <row r="309" spans="1:8" ht="15" hidden="1">
      <c r="A309" s="218" t="s">
        <v>25</v>
      </c>
      <c r="B309" s="218" t="s">
        <v>311</v>
      </c>
      <c r="C309" s="218" t="s">
        <v>435</v>
      </c>
      <c r="D309" s="219">
        <v>40570</v>
      </c>
      <c r="E309" s="218" t="s">
        <v>52</v>
      </c>
      <c r="F309" s="218" t="s">
        <v>438</v>
      </c>
      <c r="G309" s="220">
        <v>8</v>
      </c>
      <c r="H309" s="221">
        <v>1</v>
      </c>
    </row>
    <row r="310" spans="1:8" ht="15" hidden="1">
      <c r="A310" s="218" t="s">
        <v>25</v>
      </c>
      <c r="B310" s="218" t="s">
        <v>311</v>
      </c>
      <c r="C310" s="218" t="s">
        <v>435</v>
      </c>
      <c r="D310" s="219">
        <v>40571</v>
      </c>
      <c r="E310" s="218" t="s">
        <v>52</v>
      </c>
      <c r="F310" s="218" t="s">
        <v>438</v>
      </c>
      <c r="G310" s="220">
        <v>8</v>
      </c>
      <c r="H310" s="221">
        <v>1</v>
      </c>
    </row>
    <row r="311" spans="1:8" ht="15" hidden="1">
      <c r="A311" s="218" t="s">
        <v>25</v>
      </c>
      <c r="B311" s="218" t="s">
        <v>311</v>
      </c>
      <c r="C311" s="218" t="s">
        <v>435</v>
      </c>
      <c r="D311" s="219">
        <v>40574</v>
      </c>
      <c r="E311" s="218" t="s">
        <v>52</v>
      </c>
      <c r="F311" s="218" t="s">
        <v>438</v>
      </c>
      <c r="G311" s="220">
        <v>8</v>
      </c>
      <c r="H311" s="221">
        <v>1</v>
      </c>
    </row>
    <row r="312" spans="1:8" ht="15" hidden="1">
      <c r="A312" s="218" t="s">
        <v>25</v>
      </c>
      <c r="B312" s="218" t="s">
        <v>311</v>
      </c>
      <c r="C312" s="218" t="s">
        <v>435</v>
      </c>
      <c r="D312" s="219">
        <v>40575</v>
      </c>
      <c r="E312" s="218" t="s">
        <v>52</v>
      </c>
      <c r="F312" s="218" t="s">
        <v>438</v>
      </c>
      <c r="G312" s="220">
        <v>8</v>
      </c>
      <c r="H312" s="221">
        <v>1</v>
      </c>
    </row>
    <row r="313" spans="1:8" ht="15" hidden="1">
      <c r="A313" s="218" t="s">
        <v>25</v>
      </c>
      <c r="B313" s="218" t="s">
        <v>431</v>
      </c>
      <c r="C313" s="218" t="s">
        <v>6</v>
      </c>
      <c r="D313" s="219">
        <v>40577</v>
      </c>
      <c r="E313" s="218" t="s">
        <v>26</v>
      </c>
      <c r="F313" s="218" t="s">
        <v>432</v>
      </c>
      <c r="G313" s="220">
        <v>8</v>
      </c>
      <c r="H313" s="221">
        <v>1</v>
      </c>
    </row>
    <row r="314" spans="1:8" ht="15" hidden="1">
      <c r="A314" s="218" t="s">
        <v>25</v>
      </c>
      <c r="B314" s="218" t="s">
        <v>311</v>
      </c>
      <c r="C314" s="218" t="s">
        <v>435</v>
      </c>
      <c r="D314" s="219">
        <v>40579</v>
      </c>
      <c r="E314" s="218" t="s">
        <v>52</v>
      </c>
      <c r="F314" s="218" t="s">
        <v>437</v>
      </c>
      <c r="G314" s="220">
        <v>4</v>
      </c>
      <c r="H314" s="221">
        <v>0.5</v>
      </c>
    </row>
    <row r="315" spans="1:8" ht="15" hidden="1">
      <c r="A315" s="218" t="s">
        <v>25</v>
      </c>
      <c r="B315" s="218" t="s">
        <v>12</v>
      </c>
      <c r="C315" s="218" t="s">
        <v>12</v>
      </c>
      <c r="D315" s="219">
        <v>40601</v>
      </c>
      <c r="E315" s="218" t="s">
        <v>31</v>
      </c>
      <c r="F315" s="218" t="s">
        <v>458</v>
      </c>
      <c r="G315" s="220">
        <v>8</v>
      </c>
      <c r="H315" s="221">
        <v>1</v>
      </c>
    </row>
    <row r="316" spans="1:8" ht="15" hidden="1">
      <c r="A316" s="218" t="s">
        <v>25</v>
      </c>
      <c r="B316" s="218" t="s">
        <v>427</v>
      </c>
      <c r="C316" s="218" t="s">
        <v>427</v>
      </c>
      <c r="D316" s="219">
        <v>40602</v>
      </c>
      <c r="E316" s="218" t="s">
        <v>31</v>
      </c>
      <c r="F316" s="218" t="s">
        <v>428</v>
      </c>
      <c r="G316" s="220">
        <v>4</v>
      </c>
      <c r="H316" s="221">
        <v>0.5</v>
      </c>
    </row>
    <row r="317" spans="1:8" ht="15" hidden="1">
      <c r="A317" s="218" t="s">
        <v>25</v>
      </c>
      <c r="B317" s="218" t="s">
        <v>303</v>
      </c>
      <c r="C317" s="218" t="s">
        <v>387</v>
      </c>
      <c r="D317" s="219">
        <v>40602</v>
      </c>
      <c r="E317" s="218" t="s">
        <v>26</v>
      </c>
      <c r="F317" s="218" t="s">
        <v>429</v>
      </c>
      <c r="G317" s="220">
        <v>4</v>
      </c>
      <c r="H317" s="221">
        <v>0.5</v>
      </c>
    </row>
    <row r="318" spans="1:8" ht="15" hidden="1">
      <c r="A318" s="218" t="s">
        <v>25</v>
      </c>
      <c r="B318" s="218" t="s">
        <v>304</v>
      </c>
      <c r="C318" s="218" t="s">
        <v>446</v>
      </c>
      <c r="D318" s="219">
        <v>40604</v>
      </c>
      <c r="E318" s="218" t="s">
        <v>26</v>
      </c>
      <c r="F318" s="218" t="s">
        <v>457</v>
      </c>
      <c r="G318" s="220">
        <v>8</v>
      </c>
      <c r="H318" s="221">
        <v>1</v>
      </c>
    </row>
    <row r="319" spans="1:8" ht="15" hidden="1">
      <c r="A319" s="218" t="s">
        <v>25</v>
      </c>
      <c r="B319" s="218" t="s">
        <v>176</v>
      </c>
      <c r="C319" s="218" t="s">
        <v>12</v>
      </c>
      <c r="D319" s="219">
        <v>40609</v>
      </c>
      <c r="E319" s="218" t="s">
        <v>52</v>
      </c>
      <c r="F319" s="218" t="s">
        <v>459</v>
      </c>
      <c r="G319" s="220">
        <v>8</v>
      </c>
      <c r="H319" s="221">
        <v>1</v>
      </c>
    </row>
    <row r="320" spans="1:8" ht="15" hidden="1">
      <c r="A320" s="218" t="s">
        <v>25</v>
      </c>
      <c r="B320" s="218" t="s">
        <v>176</v>
      </c>
      <c r="C320" s="218" t="s">
        <v>12</v>
      </c>
      <c r="D320" s="219">
        <v>40610</v>
      </c>
      <c r="E320" s="218" t="s">
        <v>52</v>
      </c>
      <c r="F320" s="218" t="s">
        <v>459</v>
      </c>
      <c r="G320" s="220">
        <v>8</v>
      </c>
      <c r="H320" s="221">
        <v>1</v>
      </c>
    </row>
    <row r="321" spans="1:8" ht="15" hidden="1">
      <c r="A321" s="218" t="s">
        <v>25</v>
      </c>
      <c r="B321" s="218" t="s">
        <v>176</v>
      </c>
      <c r="C321" s="218" t="s">
        <v>12</v>
      </c>
      <c r="D321" s="219">
        <v>40611</v>
      </c>
      <c r="E321" s="218" t="s">
        <v>52</v>
      </c>
      <c r="F321" s="218" t="s">
        <v>459</v>
      </c>
      <c r="G321" s="220">
        <v>8</v>
      </c>
      <c r="H321" s="221">
        <v>1</v>
      </c>
    </row>
    <row r="322" spans="1:8" ht="15" hidden="1">
      <c r="A322" s="218" t="s">
        <v>25</v>
      </c>
      <c r="B322" s="218" t="s">
        <v>12</v>
      </c>
      <c r="C322" s="218" t="s">
        <v>12</v>
      </c>
      <c r="D322" s="219">
        <v>40612</v>
      </c>
      <c r="E322" s="218" t="s">
        <v>58</v>
      </c>
      <c r="F322" s="218" t="s">
        <v>488</v>
      </c>
      <c r="G322" s="220">
        <v>8</v>
      </c>
      <c r="H322" s="221">
        <v>1</v>
      </c>
    </row>
    <row r="323" spans="1:8" ht="15" hidden="1">
      <c r="A323" s="218" t="s">
        <v>25</v>
      </c>
      <c r="B323" s="218" t="s">
        <v>176</v>
      </c>
      <c r="C323" s="218" t="s">
        <v>12</v>
      </c>
      <c r="D323" s="219">
        <v>40613</v>
      </c>
      <c r="E323" s="218" t="s">
        <v>52</v>
      </c>
      <c r="F323" s="218" t="s">
        <v>459</v>
      </c>
      <c r="G323" s="220">
        <v>8</v>
      </c>
      <c r="H323" s="221">
        <v>1</v>
      </c>
    </row>
    <row r="324" spans="1:8" ht="15" hidden="1">
      <c r="A324" s="218" t="s">
        <v>25</v>
      </c>
      <c r="B324" s="218" t="s">
        <v>176</v>
      </c>
      <c r="C324" s="218" t="s">
        <v>12</v>
      </c>
      <c r="D324" s="219">
        <v>40616</v>
      </c>
      <c r="E324" s="218" t="s">
        <v>52</v>
      </c>
      <c r="F324" s="218" t="s">
        <v>459</v>
      </c>
      <c r="G324" s="220">
        <v>8</v>
      </c>
      <c r="H324" s="221">
        <v>1</v>
      </c>
    </row>
    <row r="325" spans="1:8" ht="15" hidden="1">
      <c r="A325" s="218" t="s">
        <v>25</v>
      </c>
      <c r="B325" s="218" t="s">
        <v>176</v>
      </c>
      <c r="C325" s="218" t="s">
        <v>12</v>
      </c>
      <c r="D325" s="219">
        <v>40617</v>
      </c>
      <c r="E325" s="218" t="s">
        <v>52</v>
      </c>
      <c r="F325" s="218" t="s">
        <v>487</v>
      </c>
      <c r="G325" s="220">
        <v>8</v>
      </c>
      <c r="H325" s="221">
        <v>1</v>
      </c>
    </row>
    <row r="326" spans="1:8" ht="15" hidden="1">
      <c r="A326" s="218" t="s">
        <v>25</v>
      </c>
      <c r="B326" s="218" t="s">
        <v>176</v>
      </c>
      <c r="C326" s="218" t="s">
        <v>12</v>
      </c>
      <c r="D326" s="219">
        <v>40618</v>
      </c>
      <c r="E326" s="218" t="s">
        <v>52</v>
      </c>
      <c r="F326" s="218" t="s">
        <v>487</v>
      </c>
      <c r="G326" s="220">
        <v>8</v>
      </c>
      <c r="H326" s="221">
        <v>1</v>
      </c>
    </row>
    <row r="327" spans="1:8" ht="15" hidden="1">
      <c r="A327" s="218" t="s">
        <v>25</v>
      </c>
      <c r="B327" s="218" t="s">
        <v>431</v>
      </c>
      <c r="C327" s="218" t="s">
        <v>6</v>
      </c>
      <c r="D327" s="219">
        <v>40630</v>
      </c>
      <c r="E327" s="218" t="s">
        <v>26</v>
      </c>
      <c r="F327" s="218" t="s">
        <v>533</v>
      </c>
      <c r="G327" s="220">
        <v>2</v>
      </c>
      <c r="H327" s="221">
        <v>0.25</v>
      </c>
    </row>
    <row r="328" spans="1:8" ht="15" hidden="1">
      <c r="A328" s="218" t="s">
        <v>25</v>
      </c>
      <c r="B328" s="218" t="s">
        <v>431</v>
      </c>
      <c r="C328" s="218" t="s">
        <v>6</v>
      </c>
      <c r="D328" s="219">
        <v>40631</v>
      </c>
      <c r="E328" s="218" t="s">
        <v>26</v>
      </c>
      <c r="F328" s="218" t="s">
        <v>529</v>
      </c>
      <c r="G328" s="220">
        <v>8</v>
      </c>
      <c r="H328" s="221">
        <v>1</v>
      </c>
    </row>
    <row r="329" spans="1:8" ht="15" hidden="1">
      <c r="A329" s="218" t="s">
        <v>25</v>
      </c>
      <c r="B329" s="218" t="s">
        <v>431</v>
      </c>
      <c r="C329" s="218" t="s">
        <v>6</v>
      </c>
      <c r="D329" s="219">
        <v>40632</v>
      </c>
      <c r="E329" s="218" t="s">
        <v>26</v>
      </c>
      <c r="F329" s="218" t="s">
        <v>526</v>
      </c>
      <c r="G329" s="220">
        <v>8</v>
      </c>
      <c r="H329" s="221">
        <v>1</v>
      </c>
    </row>
    <row r="330" spans="1:8" ht="15" hidden="1">
      <c r="A330" s="218" t="s">
        <v>25</v>
      </c>
      <c r="B330" s="218" t="s">
        <v>431</v>
      </c>
      <c r="C330" s="218" t="s">
        <v>6</v>
      </c>
      <c r="D330" s="219">
        <v>40633</v>
      </c>
      <c r="E330" s="218" t="s">
        <v>26</v>
      </c>
      <c r="F330" s="218" t="s">
        <v>526</v>
      </c>
      <c r="G330" s="220">
        <v>4</v>
      </c>
      <c r="H330" s="221">
        <v>0.5</v>
      </c>
    </row>
    <row r="331" spans="1:8" ht="15" hidden="1">
      <c r="A331" s="218" t="s">
        <v>25</v>
      </c>
      <c r="B331" s="218" t="s">
        <v>175</v>
      </c>
      <c r="C331" s="218" t="s">
        <v>12</v>
      </c>
      <c r="D331" s="219">
        <v>40633</v>
      </c>
      <c r="E331" s="218" t="s">
        <v>31</v>
      </c>
      <c r="F331" s="218" t="s">
        <v>525</v>
      </c>
      <c r="G331" s="220">
        <v>4</v>
      </c>
      <c r="H331" s="221">
        <v>0.5</v>
      </c>
    </row>
    <row r="332" spans="1:8" ht="15" hidden="1">
      <c r="A332" s="218" t="s">
        <v>41</v>
      </c>
      <c r="B332" s="218" t="s">
        <v>327</v>
      </c>
      <c r="C332" s="218" t="s">
        <v>40</v>
      </c>
      <c r="D332" s="219">
        <v>40545</v>
      </c>
      <c r="E332" s="218" t="s">
        <v>26</v>
      </c>
      <c r="F332" s="218" t="s">
        <v>501</v>
      </c>
      <c r="G332" s="220">
        <v>2</v>
      </c>
      <c r="H332" s="221">
        <v>0.25</v>
      </c>
    </row>
    <row r="333" spans="1:8" ht="15" hidden="1">
      <c r="A333" s="218" t="s">
        <v>41</v>
      </c>
      <c r="B333" s="218" t="s">
        <v>328</v>
      </c>
      <c r="C333" s="218" t="s">
        <v>40</v>
      </c>
      <c r="D333" s="219">
        <v>40546</v>
      </c>
      <c r="E333" s="218" t="s">
        <v>26</v>
      </c>
      <c r="F333" s="218" t="s">
        <v>51</v>
      </c>
      <c r="G333" s="220">
        <v>8</v>
      </c>
      <c r="H333" s="221">
        <v>1</v>
      </c>
    </row>
    <row r="334" spans="1:8" ht="15" hidden="1">
      <c r="A334" s="218" t="s">
        <v>41</v>
      </c>
      <c r="B334" s="218" t="s">
        <v>328</v>
      </c>
      <c r="C334" s="218" t="s">
        <v>40</v>
      </c>
      <c r="D334" s="219">
        <v>40547</v>
      </c>
      <c r="E334" s="218" t="s">
        <v>26</v>
      </c>
      <c r="F334" s="218" t="s">
        <v>51</v>
      </c>
      <c r="G334" s="220">
        <v>8</v>
      </c>
      <c r="H334" s="221">
        <v>1</v>
      </c>
    </row>
    <row r="335" spans="1:8" ht="15" hidden="1">
      <c r="A335" s="218" t="s">
        <v>41</v>
      </c>
      <c r="B335" s="218" t="s">
        <v>327</v>
      </c>
      <c r="C335" s="218" t="s">
        <v>40</v>
      </c>
      <c r="D335" s="219">
        <v>40547</v>
      </c>
      <c r="E335" s="218" t="s">
        <v>26</v>
      </c>
      <c r="F335" s="218" t="s">
        <v>501</v>
      </c>
      <c r="G335" s="220">
        <v>2</v>
      </c>
      <c r="H335" s="221">
        <v>0.25</v>
      </c>
    </row>
    <row r="336" spans="1:8" ht="15" hidden="1">
      <c r="A336" s="218" t="s">
        <v>41</v>
      </c>
      <c r="B336" s="218" t="s">
        <v>175</v>
      </c>
      <c r="C336" s="218" t="s">
        <v>427</v>
      </c>
      <c r="D336" s="219">
        <v>40548</v>
      </c>
      <c r="E336" s="218" t="s">
        <v>180</v>
      </c>
      <c r="F336" s="218" t="s">
        <v>498</v>
      </c>
      <c r="G336" s="220">
        <v>8</v>
      </c>
      <c r="H336" s="221">
        <v>1</v>
      </c>
    </row>
    <row r="337" spans="1:8" ht="15" hidden="1">
      <c r="A337" s="218" t="s">
        <v>41</v>
      </c>
      <c r="B337" s="218" t="s">
        <v>327</v>
      </c>
      <c r="C337" s="218" t="s">
        <v>40</v>
      </c>
      <c r="D337" s="219">
        <v>40550</v>
      </c>
      <c r="E337" s="218" t="s">
        <v>26</v>
      </c>
      <c r="F337" s="218" t="s">
        <v>46</v>
      </c>
      <c r="G337" s="220">
        <v>2</v>
      </c>
      <c r="H337" s="221">
        <v>0.25</v>
      </c>
    </row>
    <row r="338" spans="1:8" ht="15" hidden="1">
      <c r="A338" s="218" t="s">
        <v>41</v>
      </c>
      <c r="B338" s="218" t="s">
        <v>328</v>
      </c>
      <c r="C338" s="218" t="s">
        <v>40</v>
      </c>
      <c r="D338" s="219">
        <v>40553</v>
      </c>
      <c r="E338" s="218" t="s">
        <v>26</v>
      </c>
      <c r="F338" s="218" t="s">
        <v>51</v>
      </c>
      <c r="G338" s="220">
        <v>8</v>
      </c>
      <c r="H338" s="221">
        <v>1</v>
      </c>
    </row>
    <row r="339" spans="1:8" ht="15" hidden="1">
      <c r="A339" s="218" t="s">
        <v>41</v>
      </c>
      <c r="B339" s="218" t="s">
        <v>327</v>
      </c>
      <c r="C339" s="218" t="s">
        <v>40</v>
      </c>
      <c r="D339" s="219">
        <v>40553</v>
      </c>
      <c r="E339" s="218" t="s">
        <v>26</v>
      </c>
      <c r="F339" s="218" t="s">
        <v>501</v>
      </c>
      <c r="G339" s="220">
        <v>2</v>
      </c>
      <c r="H339" s="221">
        <v>0.25</v>
      </c>
    </row>
    <row r="340" spans="1:8" ht="15" hidden="1">
      <c r="A340" s="218" t="s">
        <v>41</v>
      </c>
      <c r="B340" s="218" t="s">
        <v>328</v>
      </c>
      <c r="C340" s="218" t="s">
        <v>40</v>
      </c>
      <c r="D340" s="219">
        <v>40554</v>
      </c>
      <c r="E340" s="218" t="s">
        <v>26</v>
      </c>
      <c r="F340" s="218" t="s">
        <v>51</v>
      </c>
      <c r="G340" s="220">
        <v>8</v>
      </c>
      <c r="H340" s="221">
        <v>1</v>
      </c>
    </row>
    <row r="341" spans="1:8" ht="15" hidden="1">
      <c r="A341" s="218" t="s">
        <v>41</v>
      </c>
      <c r="B341" s="218" t="s">
        <v>287</v>
      </c>
      <c r="C341" s="218" t="s">
        <v>40</v>
      </c>
      <c r="D341" s="219">
        <v>40555</v>
      </c>
      <c r="E341" s="218" t="s">
        <v>26</v>
      </c>
      <c r="F341" s="218" t="s">
        <v>51</v>
      </c>
      <c r="G341" s="220">
        <v>8</v>
      </c>
      <c r="H341" s="221">
        <v>1</v>
      </c>
    </row>
    <row r="342" spans="1:8" ht="15" hidden="1">
      <c r="A342" s="218" t="s">
        <v>41</v>
      </c>
      <c r="B342" s="218" t="s">
        <v>327</v>
      </c>
      <c r="C342" s="218" t="s">
        <v>40</v>
      </c>
      <c r="D342" s="219">
        <v>40555</v>
      </c>
      <c r="E342" s="218" t="s">
        <v>26</v>
      </c>
      <c r="F342" s="218" t="s">
        <v>501</v>
      </c>
      <c r="G342" s="220">
        <v>2</v>
      </c>
      <c r="H342" s="221">
        <v>0.25</v>
      </c>
    </row>
    <row r="343" spans="1:8" ht="15" hidden="1">
      <c r="A343" s="218" t="s">
        <v>41</v>
      </c>
      <c r="B343" s="218" t="s">
        <v>391</v>
      </c>
      <c r="C343" s="218" t="s">
        <v>392</v>
      </c>
      <c r="D343" s="219">
        <v>40557</v>
      </c>
      <c r="E343" s="218" t="s">
        <v>26</v>
      </c>
      <c r="F343" s="218" t="s">
        <v>424</v>
      </c>
      <c r="G343" s="220">
        <v>12</v>
      </c>
      <c r="H343" s="221">
        <v>1.5</v>
      </c>
    </row>
    <row r="344" spans="1:8" ht="15" hidden="1">
      <c r="A344" s="218" t="s">
        <v>41</v>
      </c>
      <c r="B344" s="218" t="s">
        <v>328</v>
      </c>
      <c r="C344" s="218" t="s">
        <v>40</v>
      </c>
      <c r="D344" s="219">
        <v>40561</v>
      </c>
      <c r="E344" s="218" t="s">
        <v>26</v>
      </c>
      <c r="F344" s="218" t="s">
        <v>51</v>
      </c>
      <c r="G344" s="220">
        <v>8</v>
      </c>
      <c r="H344" s="221">
        <v>1</v>
      </c>
    </row>
    <row r="345" spans="1:8" ht="15" hidden="1">
      <c r="A345" s="218" t="s">
        <v>41</v>
      </c>
      <c r="B345" s="218" t="s">
        <v>327</v>
      </c>
      <c r="C345" s="218" t="s">
        <v>40</v>
      </c>
      <c r="D345" s="219">
        <v>40561</v>
      </c>
      <c r="E345" s="218" t="s">
        <v>26</v>
      </c>
      <c r="F345" s="218" t="s">
        <v>501</v>
      </c>
      <c r="G345" s="220">
        <v>2</v>
      </c>
      <c r="H345" s="221">
        <v>0.25</v>
      </c>
    </row>
    <row r="346" spans="1:8" ht="15" hidden="1">
      <c r="A346" s="218" t="s">
        <v>41</v>
      </c>
      <c r="B346" s="218" t="s">
        <v>287</v>
      </c>
      <c r="C346" s="218" t="s">
        <v>40</v>
      </c>
      <c r="D346" s="219">
        <v>40562</v>
      </c>
      <c r="E346" s="218" t="s">
        <v>26</v>
      </c>
      <c r="F346" s="218" t="s">
        <v>51</v>
      </c>
      <c r="G346" s="220">
        <v>12</v>
      </c>
      <c r="H346" s="221">
        <v>1.5</v>
      </c>
    </row>
    <row r="347" spans="1:8" ht="15" hidden="1">
      <c r="A347" s="218" t="s">
        <v>41</v>
      </c>
      <c r="B347" s="218" t="s">
        <v>328</v>
      </c>
      <c r="C347" s="218" t="s">
        <v>40</v>
      </c>
      <c r="D347" s="219">
        <v>40563</v>
      </c>
      <c r="E347" s="218" t="s">
        <v>26</v>
      </c>
      <c r="F347" s="218" t="s">
        <v>51</v>
      </c>
      <c r="G347" s="220">
        <v>8</v>
      </c>
      <c r="H347" s="221">
        <v>1</v>
      </c>
    </row>
    <row r="348" spans="1:8" ht="15" hidden="1">
      <c r="A348" s="218" t="s">
        <v>41</v>
      </c>
      <c r="B348" s="218" t="s">
        <v>327</v>
      </c>
      <c r="C348" s="218" t="s">
        <v>40</v>
      </c>
      <c r="D348" s="219">
        <v>40563</v>
      </c>
      <c r="E348" s="218" t="s">
        <v>26</v>
      </c>
      <c r="F348" s="218" t="s">
        <v>501</v>
      </c>
      <c r="G348" s="220">
        <v>2</v>
      </c>
      <c r="H348" s="221">
        <v>0.25</v>
      </c>
    </row>
    <row r="349" spans="1:8" ht="15" hidden="1">
      <c r="A349" s="218" t="s">
        <v>41</v>
      </c>
      <c r="B349" s="218" t="s">
        <v>175</v>
      </c>
      <c r="C349" s="218" t="s">
        <v>427</v>
      </c>
      <c r="D349" s="219">
        <v>40564</v>
      </c>
      <c r="E349" s="218" t="s">
        <v>180</v>
      </c>
      <c r="F349" s="218" t="s">
        <v>495</v>
      </c>
      <c r="G349" s="220">
        <v>8</v>
      </c>
      <c r="H349" s="221">
        <v>1</v>
      </c>
    </row>
    <row r="350" spans="1:8" ht="15" hidden="1">
      <c r="A350" s="218" t="s">
        <v>41</v>
      </c>
      <c r="B350" s="218" t="s">
        <v>328</v>
      </c>
      <c r="C350" s="218" t="s">
        <v>40</v>
      </c>
      <c r="D350" s="219">
        <v>40567</v>
      </c>
      <c r="E350" s="218" t="s">
        <v>26</v>
      </c>
      <c r="F350" s="218" t="s">
        <v>51</v>
      </c>
      <c r="G350" s="220">
        <v>8</v>
      </c>
      <c r="H350" s="221">
        <v>1</v>
      </c>
    </row>
    <row r="351" spans="1:8" ht="15" hidden="1">
      <c r="A351" s="218" t="s">
        <v>41</v>
      </c>
      <c r="B351" s="218" t="s">
        <v>327</v>
      </c>
      <c r="C351" s="218" t="s">
        <v>40</v>
      </c>
      <c r="D351" s="219">
        <v>40567</v>
      </c>
      <c r="E351" s="218" t="s">
        <v>26</v>
      </c>
      <c r="F351" s="218" t="s">
        <v>501</v>
      </c>
      <c r="G351" s="220">
        <v>2</v>
      </c>
      <c r="H351" s="221">
        <v>0.25</v>
      </c>
    </row>
    <row r="352" spans="1:8" ht="15" hidden="1">
      <c r="A352" s="218" t="s">
        <v>41</v>
      </c>
      <c r="B352" s="218" t="s">
        <v>328</v>
      </c>
      <c r="C352" s="218" t="s">
        <v>40</v>
      </c>
      <c r="D352" s="219">
        <v>40568</v>
      </c>
      <c r="E352" s="218" t="s">
        <v>26</v>
      </c>
      <c r="F352" s="218" t="s">
        <v>51</v>
      </c>
      <c r="G352" s="220">
        <v>8</v>
      </c>
      <c r="H352" s="221">
        <v>1</v>
      </c>
    </row>
    <row r="353" spans="1:8" ht="15" hidden="1">
      <c r="A353" s="218" t="s">
        <v>41</v>
      </c>
      <c r="B353" s="218" t="s">
        <v>287</v>
      </c>
      <c r="C353" s="218" t="s">
        <v>40</v>
      </c>
      <c r="D353" s="219">
        <v>40569</v>
      </c>
      <c r="E353" s="218" t="s">
        <v>26</v>
      </c>
      <c r="F353" s="218" t="s">
        <v>51</v>
      </c>
      <c r="G353" s="220">
        <v>8</v>
      </c>
      <c r="H353" s="221">
        <v>1</v>
      </c>
    </row>
    <row r="354" spans="1:8" ht="15" hidden="1">
      <c r="A354" s="218" t="s">
        <v>41</v>
      </c>
      <c r="B354" s="218" t="s">
        <v>327</v>
      </c>
      <c r="C354" s="218" t="s">
        <v>40</v>
      </c>
      <c r="D354" s="219">
        <v>40569</v>
      </c>
      <c r="E354" s="218" t="s">
        <v>26</v>
      </c>
      <c r="F354" s="218" t="s">
        <v>501</v>
      </c>
      <c r="G354" s="220">
        <v>2</v>
      </c>
      <c r="H354" s="221">
        <v>0.25</v>
      </c>
    </row>
    <row r="355" spans="1:8" ht="15" hidden="1">
      <c r="A355" s="218" t="s">
        <v>41</v>
      </c>
      <c r="B355" s="218" t="s">
        <v>175</v>
      </c>
      <c r="C355" s="218" t="s">
        <v>427</v>
      </c>
      <c r="D355" s="219">
        <v>40570</v>
      </c>
      <c r="E355" s="218" t="s">
        <v>180</v>
      </c>
      <c r="F355" s="218" t="s">
        <v>496</v>
      </c>
      <c r="G355" s="220">
        <v>8</v>
      </c>
      <c r="H355" s="221">
        <v>1</v>
      </c>
    </row>
    <row r="356" spans="1:8" ht="15" hidden="1">
      <c r="A356" s="218" t="s">
        <v>41</v>
      </c>
      <c r="B356" s="218" t="s">
        <v>327</v>
      </c>
      <c r="C356" s="218" t="s">
        <v>40</v>
      </c>
      <c r="D356" s="219">
        <v>40571</v>
      </c>
      <c r="E356" s="218" t="s">
        <v>26</v>
      </c>
      <c r="F356" s="218" t="s">
        <v>46</v>
      </c>
      <c r="G356" s="220">
        <v>2</v>
      </c>
      <c r="H356" s="221">
        <v>0.25</v>
      </c>
    </row>
    <row r="357" spans="1:8" ht="15" hidden="1">
      <c r="A357" s="218" t="s">
        <v>41</v>
      </c>
      <c r="B357" s="218" t="s">
        <v>175</v>
      </c>
      <c r="C357" s="218" t="s">
        <v>427</v>
      </c>
      <c r="D357" s="219">
        <v>40571</v>
      </c>
      <c r="E357" s="218" t="s">
        <v>180</v>
      </c>
      <c r="F357" s="218" t="s">
        <v>498</v>
      </c>
      <c r="G357" s="220">
        <v>2</v>
      </c>
      <c r="H357" s="221">
        <v>0.25</v>
      </c>
    </row>
    <row r="358" spans="1:8" ht="15" hidden="1">
      <c r="A358" s="218" t="s">
        <v>41</v>
      </c>
      <c r="B358" s="218" t="s">
        <v>328</v>
      </c>
      <c r="C358" s="218" t="s">
        <v>40</v>
      </c>
      <c r="D358" s="219">
        <v>40574</v>
      </c>
      <c r="E358" s="218" t="s">
        <v>26</v>
      </c>
      <c r="F358" s="218" t="s">
        <v>51</v>
      </c>
      <c r="G358" s="220">
        <v>8</v>
      </c>
      <c r="H358" s="221">
        <v>1</v>
      </c>
    </row>
    <row r="359" spans="1:8" ht="15" hidden="1">
      <c r="A359" s="218" t="s">
        <v>41</v>
      </c>
      <c r="B359" s="218" t="s">
        <v>327</v>
      </c>
      <c r="C359" s="218" t="s">
        <v>40</v>
      </c>
      <c r="D359" s="219">
        <v>40574</v>
      </c>
      <c r="E359" s="218" t="s">
        <v>26</v>
      </c>
      <c r="F359" s="218" t="s">
        <v>501</v>
      </c>
      <c r="G359" s="220">
        <v>2</v>
      </c>
      <c r="H359" s="221">
        <v>0.25</v>
      </c>
    </row>
    <row r="360" spans="1:8" ht="15" hidden="1">
      <c r="A360" s="218" t="s">
        <v>41</v>
      </c>
      <c r="B360" s="218" t="s">
        <v>328</v>
      </c>
      <c r="C360" s="218" t="s">
        <v>40</v>
      </c>
      <c r="D360" s="219">
        <v>40575</v>
      </c>
      <c r="E360" s="218" t="s">
        <v>26</v>
      </c>
      <c r="F360" s="218" t="s">
        <v>51</v>
      </c>
      <c r="G360" s="220">
        <v>8</v>
      </c>
      <c r="H360" s="221">
        <v>1</v>
      </c>
    </row>
    <row r="361" spans="1:8" ht="15" hidden="1">
      <c r="A361" s="218" t="s">
        <v>41</v>
      </c>
      <c r="B361" s="218" t="s">
        <v>287</v>
      </c>
      <c r="C361" s="218" t="s">
        <v>40</v>
      </c>
      <c r="D361" s="219">
        <v>40576</v>
      </c>
      <c r="E361" s="218" t="s">
        <v>26</v>
      </c>
      <c r="F361" s="218" t="s">
        <v>51</v>
      </c>
      <c r="G361" s="220">
        <v>8</v>
      </c>
      <c r="H361" s="221">
        <v>1</v>
      </c>
    </row>
    <row r="362" spans="1:8" ht="15" hidden="1">
      <c r="A362" s="218" t="s">
        <v>41</v>
      </c>
      <c r="B362" s="218" t="s">
        <v>287</v>
      </c>
      <c r="C362" s="218" t="s">
        <v>40</v>
      </c>
      <c r="D362" s="219">
        <v>40577</v>
      </c>
      <c r="E362" s="218" t="s">
        <v>26</v>
      </c>
      <c r="F362" s="218" t="s">
        <v>51</v>
      </c>
      <c r="G362" s="220">
        <v>8</v>
      </c>
      <c r="H362" s="221">
        <v>1</v>
      </c>
    </row>
    <row r="363" spans="1:8" ht="15" hidden="1">
      <c r="A363" s="218" t="s">
        <v>41</v>
      </c>
      <c r="B363" s="218" t="s">
        <v>287</v>
      </c>
      <c r="C363" s="218" t="s">
        <v>40</v>
      </c>
      <c r="D363" s="219">
        <v>40578</v>
      </c>
      <c r="E363" s="218" t="s">
        <v>26</v>
      </c>
      <c r="F363" s="218" t="s">
        <v>51</v>
      </c>
      <c r="G363" s="220">
        <v>8</v>
      </c>
      <c r="H363" s="221">
        <v>1</v>
      </c>
    </row>
    <row r="364" spans="1:8" ht="15" hidden="1">
      <c r="A364" s="218" t="s">
        <v>41</v>
      </c>
      <c r="B364" s="218" t="s">
        <v>327</v>
      </c>
      <c r="C364" s="218" t="s">
        <v>40</v>
      </c>
      <c r="D364" s="219">
        <v>40578</v>
      </c>
      <c r="E364" s="218" t="s">
        <v>26</v>
      </c>
      <c r="F364" s="218" t="s">
        <v>501</v>
      </c>
      <c r="G364" s="220">
        <v>2</v>
      </c>
      <c r="H364" s="221">
        <v>0.25</v>
      </c>
    </row>
    <row r="365" spans="1:8" ht="15" hidden="1">
      <c r="A365" s="218" t="s">
        <v>41</v>
      </c>
      <c r="B365" s="218" t="s">
        <v>328</v>
      </c>
      <c r="C365" s="218" t="s">
        <v>40</v>
      </c>
      <c r="D365" s="219">
        <v>40581</v>
      </c>
      <c r="E365" s="218" t="s">
        <v>26</v>
      </c>
      <c r="F365" s="218" t="s">
        <v>51</v>
      </c>
      <c r="G365" s="220">
        <v>8</v>
      </c>
      <c r="H365" s="221">
        <v>1</v>
      </c>
    </row>
    <row r="366" spans="1:8" ht="15" hidden="1">
      <c r="A366" s="218" t="s">
        <v>41</v>
      </c>
      <c r="B366" s="218" t="s">
        <v>327</v>
      </c>
      <c r="C366" s="218" t="s">
        <v>40</v>
      </c>
      <c r="D366" s="219">
        <v>40581</v>
      </c>
      <c r="E366" s="218" t="s">
        <v>26</v>
      </c>
      <c r="F366" s="218" t="s">
        <v>501</v>
      </c>
      <c r="G366" s="220">
        <v>2</v>
      </c>
      <c r="H366" s="221">
        <v>0.25</v>
      </c>
    </row>
    <row r="367" spans="1:8" ht="15" hidden="1">
      <c r="A367" s="218" t="s">
        <v>41</v>
      </c>
      <c r="B367" s="218" t="s">
        <v>328</v>
      </c>
      <c r="C367" s="218" t="s">
        <v>40</v>
      </c>
      <c r="D367" s="219">
        <v>40582</v>
      </c>
      <c r="E367" s="218" t="s">
        <v>26</v>
      </c>
      <c r="F367" s="218" t="s">
        <v>51</v>
      </c>
      <c r="G367" s="220">
        <v>8</v>
      </c>
      <c r="H367" s="221">
        <v>1</v>
      </c>
    </row>
    <row r="368" spans="1:8" ht="15" hidden="1">
      <c r="A368" s="218" t="s">
        <v>41</v>
      </c>
      <c r="B368" s="218" t="s">
        <v>287</v>
      </c>
      <c r="C368" s="218" t="s">
        <v>40</v>
      </c>
      <c r="D368" s="219">
        <v>40583</v>
      </c>
      <c r="E368" s="218" t="s">
        <v>26</v>
      </c>
      <c r="F368" s="218" t="s">
        <v>51</v>
      </c>
      <c r="G368" s="220">
        <v>8</v>
      </c>
      <c r="H368" s="221">
        <v>1</v>
      </c>
    </row>
    <row r="369" spans="1:8" ht="15" hidden="1">
      <c r="A369" s="218" t="s">
        <v>41</v>
      </c>
      <c r="B369" s="218" t="s">
        <v>327</v>
      </c>
      <c r="C369" s="218" t="s">
        <v>40</v>
      </c>
      <c r="D369" s="219">
        <v>40583</v>
      </c>
      <c r="E369" s="218" t="s">
        <v>26</v>
      </c>
      <c r="F369" s="218" t="s">
        <v>501</v>
      </c>
      <c r="G369" s="220">
        <v>2</v>
      </c>
      <c r="H369" s="221">
        <v>0.25</v>
      </c>
    </row>
    <row r="370" spans="1:8" ht="15" hidden="1">
      <c r="A370" s="218" t="s">
        <v>41</v>
      </c>
      <c r="B370" s="218" t="s">
        <v>427</v>
      </c>
      <c r="C370" s="218" t="s">
        <v>224</v>
      </c>
      <c r="D370" s="219">
        <v>40584</v>
      </c>
      <c r="E370" s="218" t="s">
        <v>54</v>
      </c>
      <c r="F370" s="218" t="s">
        <v>499</v>
      </c>
      <c r="G370" s="220">
        <v>8</v>
      </c>
      <c r="H370" s="221">
        <v>1</v>
      </c>
    </row>
    <row r="371" spans="1:8" ht="15" hidden="1">
      <c r="A371" s="218" t="s">
        <v>41</v>
      </c>
      <c r="B371" s="218" t="s">
        <v>333</v>
      </c>
      <c r="C371" s="218" t="s">
        <v>224</v>
      </c>
      <c r="D371" s="219">
        <v>40585</v>
      </c>
      <c r="E371" s="218" t="s">
        <v>26</v>
      </c>
      <c r="F371" s="218" t="s">
        <v>494</v>
      </c>
      <c r="G371" s="220">
        <v>8</v>
      </c>
      <c r="H371" s="221">
        <v>1</v>
      </c>
    </row>
    <row r="372" spans="1:8" ht="15" hidden="1">
      <c r="A372" s="218" t="s">
        <v>41</v>
      </c>
      <c r="B372" s="218" t="s">
        <v>203</v>
      </c>
      <c r="C372" s="218" t="s">
        <v>397</v>
      </c>
      <c r="D372" s="219">
        <v>40588</v>
      </c>
      <c r="E372" s="218" t="s">
        <v>26</v>
      </c>
      <c r="F372" s="218" t="s">
        <v>419</v>
      </c>
      <c r="G372" s="220">
        <v>2</v>
      </c>
      <c r="H372" s="221">
        <v>0.25</v>
      </c>
    </row>
    <row r="373" spans="1:8" ht="15" hidden="1">
      <c r="A373" s="218" t="s">
        <v>41</v>
      </c>
      <c r="B373" s="218" t="s">
        <v>333</v>
      </c>
      <c r="C373" s="218" t="s">
        <v>224</v>
      </c>
      <c r="D373" s="219">
        <v>40588</v>
      </c>
      <c r="E373" s="218" t="s">
        <v>26</v>
      </c>
      <c r="F373" s="218" t="s">
        <v>494</v>
      </c>
      <c r="G373" s="220">
        <v>2</v>
      </c>
      <c r="H373" s="221">
        <v>0.25</v>
      </c>
    </row>
    <row r="374" spans="1:8" ht="15" hidden="1">
      <c r="A374" s="218" t="s">
        <v>41</v>
      </c>
      <c r="B374" s="218" t="s">
        <v>175</v>
      </c>
      <c r="C374" s="218" t="s">
        <v>427</v>
      </c>
      <c r="D374" s="219">
        <v>40589</v>
      </c>
      <c r="E374" s="218" t="s">
        <v>180</v>
      </c>
      <c r="F374" s="218" t="s">
        <v>496</v>
      </c>
      <c r="G374" s="220">
        <v>8</v>
      </c>
      <c r="H374" s="221">
        <v>1</v>
      </c>
    </row>
    <row r="375" spans="1:8" ht="15" hidden="1">
      <c r="A375" s="218" t="s">
        <v>41</v>
      </c>
      <c r="B375" s="218" t="s">
        <v>328</v>
      </c>
      <c r="C375" s="218" t="s">
        <v>40</v>
      </c>
      <c r="D375" s="219">
        <v>40590</v>
      </c>
      <c r="E375" s="218" t="s">
        <v>26</v>
      </c>
      <c r="F375" s="218" t="s">
        <v>51</v>
      </c>
      <c r="G375" s="220">
        <v>8</v>
      </c>
      <c r="H375" s="221">
        <v>1</v>
      </c>
    </row>
    <row r="376" spans="1:8" ht="15" hidden="1">
      <c r="A376" s="218" t="s">
        <v>41</v>
      </c>
      <c r="B376" s="218" t="s">
        <v>327</v>
      </c>
      <c r="C376" s="218" t="s">
        <v>40</v>
      </c>
      <c r="D376" s="219">
        <v>40590</v>
      </c>
      <c r="E376" s="218" t="s">
        <v>26</v>
      </c>
      <c r="F376" s="218" t="s">
        <v>501</v>
      </c>
      <c r="G376" s="220">
        <v>2</v>
      </c>
      <c r="H376" s="221">
        <v>0.25</v>
      </c>
    </row>
    <row r="377" spans="1:8" ht="15" hidden="1">
      <c r="A377" s="218" t="s">
        <v>41</v>
      </c>
      <c r="B377" s="218" t="s">
        <v>328</v>
      </c>
      <c r="C377" s="218" t="s">
        <v>40</v>
      </c>
      <c r="D377" s="219">
        <v>40591</v>
      </c>
      <c r="E377" s="218" t="s">
        <v>26</v>
      </c>
      <c r="F377" s="218" t="s">
        <v>51</v>
      </c>
      <c r="G377" s="220">
        <v>8</v>
      </c>
      <c r="H377" s="221">
        <v>1</v>
      </c>
    </row>
    <row r="378" spans="1:8" ht="15" hidden="1">
      <c r="A378" s="218" t="s">
        <v>41</v>
      </c>
      <c r="B378" s="218" t="s">
        <v>287</v>
      </c>
      <c r="C378" s="218" t="s">
        <v>40</v>
      </c>
      <c r="D378" s="219">
        <v>40592</v>
      </c>
      <c r="E378" s="218" t="s">
        <v>26</v>
      </c>
      <c r="F378" s="218" t="s">
        <v>51</v>
      </c>
      <c r="G378" s="220">
        <v>4</v>
      </c>
      <c r="H378" s="221">
        <v>0.5</v>
      </c>
    </row>
    <row r="379" spans="1:8" ht="15" hidden="1">
      <c r="A379" s="218" t="s">
        <v>41</v>
      </c>
      <c r="B379" s="218" t="s">
        <v>327</v>
      </c>
      <c r="C379" s="218" t="s">
        <v>40</v>
      </c>
      <c r="D379" s="219">
        <v>40592</v>
      </c>
      <c r="E379" s="218" t="s">
        <v>26</v>
      </c>
      <c r="F379" s="218" t="s">
        <v>501</v>
      </c>
      <c r="G379" s="220">
        <v>2</v>
      </c>
      <c r="H379" s="221">
        <v>0.25</v>
      </c>
    </row>
    <row r="380" spans="1:8" ht="15" hidden="1">
      <c r="A380" s="218" t="s">
        <v>41</v>
      </c>
      <c r="B380" s="218" t="s">
        <v>328</v>
      </c>
      <c r="C380" s="218" t="s">
        <v>40</v>
      </c>
      <c r="D380" s="219">
        <v>40595</v>
      </c>
      <c r="E380" s="218" t="s">
        <v>26</v>
      </c>
      <c r="F380" s="218" t="s">
        <v>51</v>
      </c>
      <c r="G380" s="220">
        <v>8</v>
      </c>
      <c r="H380" s="221">
        <v>1</v>
      </c>
    </row>
    <row r="381" spans="1:8" ht="15" hidden="1">
      <c r="A381" s="218" t="s">
        <v>41</v>
      </c>
      <c r="B381" s="218" t="s">
        <v>327</v>
      </c>
      <c r="C381" s="218" t="s">
        <v>40</v>
      </c>
      <c r="D381" s="219">
        <v>40595</v>
      </c>
      <c r="E381" s="218" t="s">
        <v>26</v>
      </c>
      <c r="F381" s="218" t="s">
        <v>501</v>
      </c>
      <c r="G381" s="220">
        <v>2</v>
      </c>
      <c r="H381" s="221">
        <v>0.25</v>
      </c>
    </row>
    <row r="382" spans="1:8" ht="15" hidden="1">
      <c r="A382" s="218" t="s">
        <v>41</v>
      </c>
      <c r="B382" s="218" t="s">
        <v>328</v>
      </c>
      <c r="C382" s="218" t="s">
        <v>40</v>
      </c>
      <c r="D382" s="219">
        <v>40596</v>
      </c>
      <c r="E382" s="218" t="s">
        <v>26</v>
      </c>
      <c r="F382" s="218" t="s">
        <v>51</v>
      </c>
      <c r="G382" s="220">
        <v>8</v>
      </c>
      <c r="H382" s="221">
        <v>1</v>
      </c>
    </row>
    <row r="383" spans="1:8" ht="15" hidden="1">
      <c r="A383" s="218" t="s">
        <v>41</v>
      </c>
      <c r="B383" s="218" t="s">
        <v>287</v>
      </c>
      <c r="C383" s="218" t="s">
        <v>40</v>
      </c>
      <c r="D383" s="219">
        <v>40597</v>
      </c>
      <c r="E383" s="218" t="s">
        <v>26</v>
      </c>
      <c r="F383" s="218" t="s">
        <v>51</v>
      </c>
      <c r="G383" s="220">
        <v>8</v>
      </c>
      <c r="H383" s="221">
        <v>1</v>
      </c>
    </row>
    <row r="384" spans="1:8" ht="15" hidden="1">
      <c r="A384" s="218" t="s">
        <v>41</v>
      </c>
      <c r="B384" s="218" t="s">
        <v>327</v>
      </c>
      <c r="C384" s="218" t="s">
        <v>40</v>
      </c>
      <c r="D384" s="219">
        <v>40597</v>
      </c>
      <c r="E384" s="218" t="s">
        <v>26</v>
      </c>
      <c r="F384" s="218" t="s">
        <v>501</v>
      </c>
      <c r="G384" s="220">
        <v>2</v>
      </c>
      <c r="H384" s="221">
        <v>0.25</v>
      </c>
    </row>
    <row r="385" spans="1:8" ht="15" hidden="1">
      <c r="A385" s="218" t="s">
        <v>41</v>
      </c>
      <c r="B385" s="218" t="s">
        <v>175</v>
      </c>
      <c r="C385" s="218" t="s">
        <v>427</v>
      </c>
      <c r="D385" s="219">
        <v>40598</v>
      </c>
      <c r="E385" s="218" t="s">
        <v>180</v>
      </c>
      <c r="F385" s="218" t="s">
        <v>497</v>
      </c>
      <c r="G385" s="220">
        <v>8</v>
      </c>
      <c r="H385" s="221">
        <v>1</v>
      </c>
    </row>
    <row r="386" spans="1:8" ht="15" hidden="1">
      <c r="A386" s="218" t="s">
        <v>41</v>
      </c>
      <c r="B386" s="218" t="s">
        <v>203</v>
      </c>
      <c r="C386" s="218" t="s">
        <v>397</v>
      </c>
      <c r="D386" s="219">
        <v>40599</v>
      </c>
      <c r="E386" s="218" t="s">
        <v>26</v>
      </c>
      <c r="F386" s="218" t="s">
        <v>419</v>
      </c>
      <c r="G386" s="220">
        <v>12</v>
      </c>
      <c r="H386" s="221">
        <v>1.5</v>
      </c>
    </row>
    <row r="387" spans="1:8" ht="15" hidden="1">
      <c r="A387" s="218" t="s">
        <v>41</v>
      </c>
      <c r="B387" s="218" t="s">
        <v>427</v>
      </c>
      <c r="C387" s="218" t="s">
        <v>427</v>
      </c>
      <c r="D387" s="219">
        <v>40602</v>
      </c>
      <c r="E387" s="218" t="s">
        <v>31</v>
      </c>
      <c r="F387" s="218" t="s">
        <v>500</v>
      </c>
      <c r="G387" s="220">
        <v>4</v>
      </c>
      <c r="H387" s="221">
        <v>0.5</v>
      </c>
    </row>
    <row r="388" spans="1:8" ht="15" hidden="1">
      <c r="A388" s="218" t="s">
        <v>41</v>
      </c>
      <c r="B388" s="218" t="s">
        <v>328</v>
      </c>
      <c r="C388" s="218" t="s">
        <v>40</v>
      </c>
      <c r="D388" s="219">
        <v>40603</v>
      </c>
      <c r="E388" s="218" t="s">
        <v>26</v>
      </c>
      <c r="F388" s="218" t="s">
        <v>51</v>
      </c>
      <c r="G388" s="220">
        <v>8</v>
      </c>
      <c r="H388" s="221">
        <v>1</v>
      </c>
    </row>
    <row r="389" spans="1:8" ht="15" hidden="1">
      <c r="A389" s="218" t="s">
        <v>41</v>
      </c>
      <c r="B389" s="218" t="s">
        <v>327</v>
      </c>
      <c r="C389" s="218" t="s">
        <v>40</v>
      </c>
      <c r="D389" s="219">
        <v>40603</v>
      </c>
      <c r="E389" s="218" t="s">
        <v>26</v>
      </c>
      <c r="F389" s="218" t="s">
        <v>501</v>
      </c>
      <c r="G389" s="220">
        <v>2</v>
      </c>
      <c r="H389" s="221">
        <v>0.25</v>
      </c>
    </row>
    <row r="390" spans="1:8" ht="15" hidden="1">
      <c r="A390" s="218" t="s">
        <v>41</v>
      </c>
      <c r="B390" s="218" t="s">
        <v>328</v>
      </c>
      <c r="C390" s="218" t="s">
        <v>40</v>
      </c>
      <c r="D390" s="219">
        <v>40604</v>
      </c>
      <c r="E390" s="218" t="s">
        <v>26</v>
      </c>
      <c r="F390" s="218" t="s">
        <v>51</v>
      </c>
      <c r="G390" s="220">
        <v>8</v>
      </c>
      <c r="H390" s="221">
        <v>1</v>
      </c>
    </row>
    <row r="391" spans="1:8" ht="15" hidden="1">
      <c r="A391" s="218" t="s">
        <v>41</v>
      </c>
      <c r="B391" s="218" t="s">
        <v>327</v>
      </c>
      <c r="C391" s="218" t="s">
        <v>40</v>
      </c>
      <c r="D391" s="219">
        <v>40605</v>
      </c>
      <c r="E391" s="218" t="s">
        <v>26</v>
      </c>
      <c r="F391" s="218" t="s">
        <v>501</v>
      </c>
      <c r="G391" s="220">
        <v>2</v>
      </c>
      <c r="H391" s="221">
        <v>0.25</v>
      </c>
    </row>
    <row r="392" spans="1:8" ht="15" hidden="1">
      <c r="A392" s="218" t="s">
        <v>41</v>
      </c>
      <c r="B392" s="218" t="s">
        <v>287</v>
      </c>
      <c r="C392" s="218" t="s">
        <v>40</v>
      </c>
      <c r="D392" s="219">
        <v>40605</v>
      </c>
      <c r="E392" s="218" t="s">
        <v>26</v>
      </c>
      <c r="F392" s="218" t="s">
        <v>51</v>
      </c>
      <c r="G392" s="220">
        <v>8</v>
      </c>
      <c r="H392" s="221">
        <v>1</v>
      </c>
    </row>
    <row r="393" spans="1:8" ht="15" hidden="1">
      <c r="A393" s="218" t="s">
        <v>41</v>
      </c>
      <c r="B393" s="218" t="s">
        <v>327</v>
      </c>
      <c r="C393" s="218" t="s">
        <v>40</v>
      </c>
      <c r="D393" s="219">
        <v>40606</v>
      </c>
      <c r="E393" s="218" t="s">
        <v>26</v>
      </c>
      <c r="F393" s="218" t="s">
        <v>502</v>
      </c>
      <c r="G393" s="220">
        <v>2</v>
      </c>
      <c r="H393" s="221">
        <v>0.25</v>
      </c>
    </row>
    <row r="394" spans="1:8" ht="15" hidden="1">
      <c r="A394" s="218" t="s">
        <v>41</v>
      </c>
      <c r="B394" s="218" t="s">
        <v>327</v>
      </c>
      <c r="C394" s="218" t="s">
        <v>40</v>
      </c>
      <c r="D394" s="219">
        <v>40609</v>
      </c>
      <c r="E394" s="218" t="s">
        <v>26</v>
      </c>
      <c r="F394" s="218" t="s">
        <v>501</v>
      </c>
      <c r="G394" s="220">
        <v>2</v>
      </c>
      <c r="H394" s="221">
        <v>0.25</v>
      </c>
    </row>
    <row r="395" spans="1:8" ht="15" hidden="1">
      <c r="A395" s="218" t="s">
        <v>41</v>
      </c>
      <c r="B395" s="218" t="s">
        <v>328</v>
      </c>
      <c r="C395" s="218" t="s">
        <v>40</v>
      </c>
      <c r="D395" s="219">
        <v>40609</v>
      </c>
      <c r="E395" s="218" t="s">
        <v>26</v>
      </c>
      <c r="F395" s="218" t="s">
        <v>51</v>
      </c>
      <c r="G395" s="220">
        <v>8</v>
      </c>
      <c r="H395" s="221">
        <v>1</v>
      </c>
    </row>
    <row r="396" spans="1:8" ht="15" hidden="1">
      <c r="A396" s="218" t="s">
        <v>41</v>
      </c>
      <c r="B396" s="218" t="s">
        <v>328</v>
      </c>
      <c r="C396" s="218" t="s">
        <v>40</v>
      </c>
      <c r="D396" s="219">
        <v>40610</v>
      </c>
      <c r="E396" s="218" t="s">
        <v>26</v>
      </c>
      <c r="F396" s="218" t="s">
        <v>51</v>
      </c>
      <c r="G396" s="220">
        <v>8</v>
      </c>
      <c r="H396" s="221">
        <v>1</v>
      </c>
    </row>
    <row r="397" spans="1:8" ht="15" hidden="1">
      <c r="A397" s="218" t="s">
        <v>41</v>
      </c>
      <c r="B397" s="218" t="s">
        <v>327</v>
      </c>
      <c r="C397" s="218" t="s">
        <v>40</v>
      </c>
      <c r="D397" s="219">
        <v>40610</v>
      </c>
      <c r="E397" s="218" t="s">
        <v>26</v>
      </c>
      <c r="F397" s="218" t="s">
        <v>501</v>
      </c>
      <c r="G397" s="220">
        <v>2</v>
      </c>
      <c r="H397" s="221">
        <v>0.25</v>
      </c>
    </row>
    <row r="398" spans="1:8" ht="15" hidden="1">
      <c r="A398" s="218" t="s">
        <v>41</v>
      </c>
      <c r="B398" s="218" t="s">
        <v>333</v>
      </c>
      <c r="C398" s="218" t="s">
        <v>224</v>
      </c>
      <c r="D398" s="219">
        <v>40611</v>
      </c>
      <c r="E398" s="218" t="s">
        <v>26</v>
      </c>
      <c r="F398" s="218" t="s">
        <v>504</v>
      </c>
      <c r="G398" s="220">
        <v>8</v>
      </c>
      <c r="H398" s="221">
        <v>1</v>
      </c>
    </row>
    <row r="399" spans="1:8" ht="15" hidden="1">
      <c r="A399" s="218" t="s">
        <v>41</v>
      </c>
      <c r="B399" s="218" t="s">
        <v>333</v>
      </c>
      <c r="C399" s="218" t="s">
        <v>224</v>
      </c>
      <c r="D399" s="219">
        <v>40612</v>
      </c>
      <c r="E399" s="218" t="s">
        <v>26</v>
      </c>
      <c r="F399" s="218" t="s">
        <v>504</v>
      </c>
      <c r="G399" s="220">
        <v>8</v>
      </c>
      <c r="H399" s="221">
        <v>1</v>
      </c>
    </row>
    <row r="400" spans="1:8" ht="15" hidden="1">
      <c r="A400" s="218" t="s">
        <v>41</v>
      </c>
      <c r="B400" s="218" t="s">
        <v>327</v>
      </c>
      <c r="C400" s="218" t="s">
        <v>40</v>
      </c>
      <c r="D400" s="219">
        <v>40613</v>
      </c>
      <c r="E400" s="218" t="s">
        <v>26</v>
      </c>
      <c r="F400" s="218" t="s">
        <v>503</v>
      </c>
      <c r="G400" s="220">
        <v>2</v>
      </c>
      <c r="H400" s="221">
        <v>0.25</v>
      </c>
    </row>
    <row r="401" spans="1:8" ht="15" hidden="1">
      <c r="A401" s="218" t="s">
        <v>41</v>
      </c>
      <c r="B401" s="218" t="s">
        <v>327</v>
      </c>
      <c r="C401" s="218" t="s">
        <v>40</v>
      </c>
      <c r="D401" s="219">
        <v>40616</v>
      </c>
      <c r="E401" s="218" t="s">
        <v>26</v>
      </c>
      <c r="F401" s="218" t="s">
        <v>501</v>
      </c>
      <c r="G401" s="220">
        <v>2</v>
      </c>
      <c r="H401" s="221">
        <v>0.25</v>
      </c>
    </row>
    <row r="402" spans="1:8" ht="15" hidden="1">
      <c r="A402" s="218" t="s">
        <v>41</v>
      </c>
      <c r="B402" s="218" t="s">
        <v>328</v>
      </c>
      <c r="C402" s="218" t="s">
        <v>40</v>
      </c>
      <c r="D402" s="219">
        <v>40616</v>
      </c>
      <c r="E402" s="218" t="s">
        <v>26</v>
      </c>
      <c r="F402" s="218" t="s">
        <v>51</v>
      </c>
      <c r="G402" s="220">
        <v>8</v>
      </c>
      <c r="H402" s="221">
        <v>1</v>
      </c>
    </row>
    <row r="403" spans="1:8" ht="15" hidden="1">
      <c r="A403" s="218" t="s">
        <v>41</v>
      </c>
      <c r="B403" s="218" t="s">
        <v>328</v>
      </c>
      <c r="C403" s="218" t="s">
        <v>40</v>
      </c>
      <c r="D403" s="219">
        <v>40617</v>
      </c>
      <c r="E403" s="218" t="s">
        <v>26</v>
      </c>
      <c r="F403" s="218" t="s">
        <v>51</v>
      </c>
      <c r="G403" s="220">
        <v>8</v>
      </c>
      <c r="H403" s="221">
        <v>1</v>
      </c>
    </row>
    <row r="404" spans="1:8" ht="15" hidden="1">
      <c r="A404" s="218" t="s">
        <v>41</v>
      </c>
      <c r="B404" s="218" t="s">
        <v>327</v>
      </c>
      <c r="C404" s="218" t="s">
        <v>40</v>
      </c>
      <c r="D404" s="219">
        <v>40618</v>
      </c>
      <c r="E404" s="218" t="s">
        <v>26</v>
      </c>
      <c r="F404" s="218" t="s">
        <v>501</v>
      </c>
      <c r="G404" s="220">
        <v>2</v>
      </c>
      <c r="H404" s="221">
        <v>0.25</v>
      </c>
    </row>
    <row r="405" spans="1:8" ht="15" hidden="1">
      <c r="A405" s="218" t="s">
        <v>41</v>
      </c>
      <c r="B405" s="218" t="s">
        <v>287</v>
      </c>
      <c r="C405" s="218" t="s">
        <v>40</v>
      </c>
      <c r="D405" s="219">
        <v>40618</v>
      </c>
      <c r="E405" s="218" t="s">
        <v>26</v>
      </c>
      <c r="F405" s="218" t="s">
        <v>51</v>
      </c>
      <c r="G405" s="220">
        <v>8</v>
      </c>
      <c r="H405" s="221">
        <v>1</v>
      </c>
    </row>
    <row r="406" spans="1:8" ht="15" hidden="1">
      <c r="A406" s="218" t="s">
        <v>41</v>
      </c>
      <c r="B406" s="218" t="s">
        <v>327</v>
      </c>
      <c r="C406" s="218" t="s">
        <v>40</v>
      </c>
      <c r="D406" s="219">
        <v>40624</v>
      </c>
      <c r="E406" s="218" t="s">
        <v>26</v>
      </c>
      <c r="F406" s="218" t="s">
        <v>501</v>
      </c>
      <c r="G406" s="220">
        <v>2</v>
      </c>
      <c r="H406" s="221">
        <v>0.25</v>
      </c>
    </row>
    <row r="407" spans="1:8" ht="15" hidden="1">
      <c r="A407" s="218" t="s">
        <v>41</v>
      </c>
      <c r="B407" s="218" t="s">
        <v>328</v>
      </c>
      <c r="C407" s="218" t="s">
        <v>40</v>
      </c>
      <c r="D407" s="219">
        <v>40624</v>
      </c>
      <c r="E407" s="218" t="s">
        <v>26</v>
      </c>
      <c r="F407" s="218" t="s">
        <v>51</v>
      </c>
      <c r="G407" s="220">
        <v>8</v>
      </c>
      <c r="H407" s="221">
        <v>1</v>
      </c>
    </row>
    <row r="408" spans="1:8" ht="15" hidden="1">
      <c r="A408" s="218" t="s">
        <v>41</v>
      </c>
      <c r="B408" s="218" t="s">
        <v>328</v>
      </c>
      <c r="C408" s="218" t="s">
        <v>40</v>
      </c>
      <c r="D408" s="219">
        <v>40625</v>
      </c>
      <c r="E408" s="218" t="s">
        <v>26</v>
      </c>
      <c r="F408" s="218" t="s">
        <v>51</v>
      </c>
      <c r="G408" s="220">
        <v>8</v>
      </c>
      <c r="H408" s="221">
        <v>1</v>
      </c>
    </row>
    <row r="409" spans="1:8" ht="15" hidden="1">
      <c r="A409" s="218" t="s">
        <v>41</v>
      </c>
      <c r="B409" s="218" t="s">
        <v>327</v>
      </c>
      <c r="C409" s="218" t="s">
        <v>40</v>
      </c>
      <c r="D409" s="219">
        <v>40626</v>
      </c>
      <c r="E409" s="218" t="s">
        <v>26</v>
      </c>
      <c r="F409" s="218" t="s">
        <v>501</v>
      </c>
      <c r="G409" s="220">
        <v>2</v>
      </c>
      <c r="H409" s="221">
        <v>0.25</v>
      </c>
    </row>
    <row r="410" spans="1:8" ht="15" hidden="1">
      <c r="A410" s="218" t="s">
        <v>41</v>
      </c>
      <c r="B410" s="218" t="s">
        <v>287</v>
      </c>
      <c r="C410" s="218" t="s">
        <v>40</v>
      </c>
      <c r="D410" s="219">
        <v>40626</v>
      </c>
      <c r="E410" s="218" t="s">
        <v>26</v>
      </c>
      <c r="F410" s="218" t="s">
        <v>51</v>
      </c>
      <c r="G410" s="220">
        <v>8</v>
      </c>
      <c r="H410" s="221">
        <v>1</v>
      </c>
    </row>
    <row r="411" spans="1:8" ht="15" hidden="1">
      <c r="A411" s="218" t="s">
        <v>41</v>
      </c>
      <c r="B411" s="218" t="s">
        <v>175</v>
      </c>
      <c r="C411" s="218" t="s">
        <v>427</v>
      </c>
      <c r="D411" s="219">
        <v>40627</v>
      </c>
      <c r="E411" s="218" t="s">
        <v>180</v>
      </c>
      <c r="F411" s="218" t="s">
        <v>534</v>
      </c>
      <c r="G411" s="220">
        <v>8</v>
      </c>
      <c r="H411" s="221">
        <v>1</v>
      </c>
    </row>
    <row r="412" spans="1:8" ht="15" hidden="1">
      <c r="A412" s="218" t="s">
        <v>41</v>
      </c>
      <c r="B412" s="218" t="s">
        <v>327</v>
      </c>
      <c r="C412" s="218" t="s">
        <v>40</v>
      </c>
      <c r="D412" s="219">
        <v>40630</v>
      </c>
      <c r="E412" s="218" t="s">
        <v>26</v>
      </c>
      <c r="F412" s="218" t="s">
        <v>501</v>
      </c>
      <c r="G412" s="220">
        <v>2</v>
      </c>
      <c r="H412" s="221">
        <v>0.25</v>
      </c>
    </row>
    <row r="413" spans="1:8" ht="15" hidden="1">
      <c r="A413" s="218" t="s">
        <v>41</v>
      </c>
      <c r="B413" s="218" t="s">
        <v>328</v>
      </c>
      <c r="C413" s="218" t="s">
        <v>40</v>
      </c>
      <c r="D413" s="219">
        <v>40630</v>
      </c>
      <c r="E413" s="218" t="s">
        <v>26</v>
      </c>
      <c r="F413" s="218" t="s">
        <v>51</v>
      </c>
      <c r="G413" s="220">
        <v>8</v>
      </c>
      <c r="H413" s="221">
        <v>1</v>
      </c>
    </row>
    <row r="414" spans="1:8" ht="15" hidden="1">
      <c r="A414" s="218" t="s">
        <v>41</v>
      </c>
      <c r="B414" s="218" t="s">
        <v>328</v>
      </c>
      <c r="C414" s="218" t="s">
        <v>40</v>
      </c>
      <c r="D414" s="219">
        <v>40631</v>
      </c>
      <c r="E414" s="218" t="s">
        <v>26</v>
      </c>
      <c r="F414" s="218" t="s">
        <v>51</v>
      </c>
      <c r="G414" s="220">
        <v>8</v>
      </c>
      <c r="H414" s="221">
        <v>1</v>
      </c>
    </row>
    <row r="415" spans="1:8" ht="15" hidden="1">
      <c r="A415" s="218" t="s">
        <v>41</v>
      </c>
      <c r="B415" s="218" t="s">
        <v>327</v>
      </c>
      <c r="C415" s="218" t="s">
        <v>40</v>
      </c>
      <c r="D415" s="219">
        <v>40632</v>
      </c>
      <c r="E415" s="218" t="s">
        <v>26</v>
      </c>
      <c r="F415" s="218" t="s">
        <v>501</v>
      </c>
      <c r="G415" s="220">
        <v>2</v>
      </c>
      <c r="H415" s="221">
        <v>0.25</v>
      </c>
    </row>
    <row r="416" spans="1:8" ht="15" hidden="1">
      <c r="A416" s="218" t="s">
        <v>41</v>
      </c>
      <c r="B416" s="218" t="s">
        <v>287</v>
      </c>
      <c r="C416" s="218" t="s">
        <v>40</v>
      </c>
      <c r="D416" s="219">
        <v>40632</v>
      </c>
      <c r="E416" s="218" t="s">
        <v>26</v>
      </c>
      <c r="F416" s="218" t="s">
        <v>51</v>
      </c>
      <c r="G416" s="220">
        <v>8</v>
      </c>
      <c r="H416" s="221">
        <v>1</v>
      </c>
    </row>
    <row r="417" spans="1:8" ht="15" hidden="1">
      <c r="A417" s="218" t="s">
        <v>56</v>
      </c>
      <c r="B417" s="218" t="s">
        <v>177</v>
      </c>
      <c r="C417" s="218" t="s">
        <v>12</v>
      </c>
      <c r="D417" s="219">
        <v>40546</v>
      </c>
      <c r="E417" s="218" t="s">
        <v>52</v>
      </c>
      <c r="F417" s="218" t="s">
        <v>367</v>
      </c>
      <c r="G417" s="220">
        <v>8</v>
      </c>
      <c r="H417" s="221">
        <v>1</v>
      </c>
    </row>
    <row r="418" spans="1:8" ht="15" hidden="1">
      <c r="A418" s="218" t="s">
        <v>56</v>
      </c>
      <c r="B418" s="218" t="s">
        <v>177</v>
      </c>
      <c r="C418" s="218" t="s">
        <v>12</v>
      </c>
      <c r="D418" s="219">
        <v>40547</v>
      </c>
      <c r="E418" s="218" t="s">
        <v>52</v>
      </c>
      <c r="F418" s="218" t="s">
        <v>68</v>
      </c>
      <c r="G418" s="220">
        <v>8</v>
      </c>
      <c r="H418" s="221">
        <v>1</v>
      </c>
    </row>
    <row r="419" spans="1:8" ht="15" hidden="1">
      <c r="A419" s="218" t="s">
        <v>56</v>
      </c>
      <c r="B419" s="218" t="s">
        <v>12</v>
      </c>
      <c r="C419" s="218" t="s">
        <v>12</v>
      </c>
      <c r="D419" s="219">
        <v>40548</v>
      </c>
      <c r="E419" s="218" t="s">
        <v>31</v>
      </c>
      <c r="F419" s="218" t="s">
        <v>270</v>
      </c>
      <c r="G419" s="220">
        <v>8</v>
      </c>
      <c r="H419" s="221">
        <v>1</v>
      </c>
    </row>
    <row r="420" spans="1:8" ht="15" hidden="1">
      <c r="A420" s="218" t="s">
        <v>56</v>
      </c>
      <c r="B420" s="218" t="s">
        <v>12</v>
      </c>
      <c r="C420" s="218" t="s">
        <v>12</v>
      </c>
      <c r="D420" s="219">
        <v>40550</v>
      </c>
      <c r="E420" s="218" t="s">
        <v>35</v>
      </c>
      <c r="F420" s="218" t="s">
        <v>36</v>
      </c>
      <c r="G420" s="220">
        <v>8</v>
      </c>
      <c r="H420" s="221">
        <v>1</v>
      </c>
    </row>
    <row r="421" spans="1:8" ht="15" hidden="1">
      <c r="A421" s="218" t="s">
        <v>56</v>
      </c>
      <c r="B421" s="218" t="s">
        <v>12</v>
      </c>
      <c r="C421" s="218" t="s">
        <v>12</v>
      </c>
      <c r="D421" s="219">
        <v>40553</v>
      </c>
      <c r="E421" s="218" t="s">
        <v>31</v>
      </c>
      <c r="F421" s="218" t="s">
        <v>270</v>
      </c>
      <c r="G421" s="220">
        <v>8</v>
      </c>
      <c r="H421" s="221">
        <v>1</v>
      </c>
    </row>
    <row r="422" spans="1:8" ht="15" hidden="1">
      <c r="A422" s="218" t="s">
        <v>56</v>
      </c>
      <c r="B422" s="218" t="s">
        <v>12</v>
      </c>
      <c r="C422" s="218" t="s">
        <v>12</v>
      </c>
      <c r="D422" s="219">
        <v>40554</v>
      </c>
      <c r="E422" s="218" t="s">
        <v>54</v>
      </c>
      <c r="F422" s="218" t="s">
        <v>368</v>
      </c>
      <c r="G422" s="220">
        <v>8</v>
      </c>
      <c r="H422" s="221">
        <v>1</v>
      </c>
    </row>
    <row r="423" spans="1:8" ht="15" hidden="1">
      <c r="A423" s="218" t="s">
        <v>56</v>
      </c>
      <c r="B423" s="218" t="s">
        <v>175</v>
      </c>
      <c r="C423" s="218" t="s">
        <v>12</v>
      </c>
      <c r="D423" s="219">
        <v>40555</v>
      </c>
      <c r="E423" s="218" t="s">
        <v>180</v>
      </c>
      <c r="F423" s="218" t="s">
        <v>369</v>
      </c>
      <c r="G423" s="220">
        <v>8</v>
      </c>
      <c r="H423" s="221">
        <v>1</v>
      </c>
    </row>
    <row r="424" spans="1:8" ht="15" hidden="1">
      <c r="A424" s="218" t="s">
        <v>56</v>
      </c>
      <c r="B424" s="218" t="s">
        <v>175</v>
      </c>
      <c r="C424" s="218" t="s">
        <v>12</v>
      </c>
      <c r="D424" s="219">
        <v>40556</v>
      </c>
      <c r="E424" s="218" t="s">
        <v>180</v>
      </c>
      <c r="F424" s="218" t="s">
        <v>370</v>
      </c>
      <c r="G424" s="220">
        <v>8</v>
      </c>
      <c r="H424" s="221">
        <v>1</v>
      </c>
    </row>
    <row r="425" spans="1:8" ht="15" hidden="1">
      <c r="A425" s="218" t="s">
        <v>56</v>
      </c>
      <c r="B425" s="218" t="s">
        <v>327</v>
      </c>
      <c r="C425" s="218" t="s">
        <v>40</v>
      </c>
      <c r="D425" s="219">
        <v>40557</v>
      </c>
      <c r="E425" s="218" t="s">
        <v>26</v>
      </c>
      <c r="F425" s="218" t="s">
        <v>64</v>
      </c>
      <c r="G425" s="220">
        <v>4</v>
      </c>
      <c r="H425" s="221">
        <v>0.5</v>
      </c>
    </row>
    <row r="426" spans="1:8" ht="15" hidden="1">
      <c r="A426" s="218" t="s">
        <v>56</v>
      </c>
      <c r="B426" s="218" t="s">
        <v>12</v>
      </c>
      <c r="C426" s="218" t="s">
        <v>12</v>
      </c>
      <c r="D426" s="219">
        <v>40557</v>
      </c>
      <c r="E426" s="218" t="s">
        <v>31</v>
      </c>
      <c r="F426" s="218" t="s">
        <v>270</v>
      </c>
      <c r="G426" s="220">
        <v>4</v>
      </c>
      <c r="H426" s="221">
        <v>0.5</v>
      </c>
    </row>
    <row r="427" spans="1:8" ht="15" hidden="1">
      <c r="A427" s="218" t="s">
        <v>56</v>
      </c>
      <c r="B427" s="218" t="s">
        <v>341</v>
      </c>
      <c r="C427" s="218" t="s">
        <v>40</v>
      </c>
      <c r="D427" s="219">
        <v>40561</v>
      </c>
      <c r="E427" s="218" t="s">
        <v>26</v>
      </c>
      <c r="F427" s="218" t="s">
        <v>371</v>
      </c>
      <c r="G427" s="220">
        <v>8</v>
      </c>
      <c r="H427" s="221">
        <v>1</v>
      </c>
    </row>
    <row r="428" spans="1:8" ht="15" hidden="1">
      <c r="A428" s="218" t="s">
        <v>56</v>
      </c>
      <c r="B428" s="218" t="s">
        <v>327</v>
      </c>
      <c r="C428" s="218" t="s">
        <v>40</v>
      </c>
      <c r="D428" s="219">
        <v>40561</v>
      </c>
      <c r="E428" s="218" t="s">
        <v>26</v>
      </c>
      <c r="F428" s="218" t="s">
        <v>501</v>
      </c>
      <c r="G428" s="220">
        <v>4</v>
      </c>
      <c r="H428" s="221">
        <v>0.5</v>
      </c>
    </row>
    <row r="429" spans="1:8" ht="15" hidden="1">
      <c r="A429" s="218" t="s">
        <v>56</v>
      </c>
      <c r="B429" s="218" t="s">
        <v>327</v>
      </c>
      <c r="C429" s="218" t="s">
        <v>40</v>
      </c>
      <c r="D429" s="219">
        <v>40564</v>
      </c>
      <c r="E429" s="218" t="s">
        <v>26</v>
      </c>
      <c r="F429" s="218" t="s">
        <v>80</v>
      </c>
      <c r="G429" s="220">
        <v>4</v>
      </c>
      <c r="H429" s="221">
        <v>0.5</v>
      </c>
    </row>
    <row r="430" spans="1:8" ht="15" hidden="1">
      <c r="A430" s="218" t="s">
        <v>56</v>
      </c>
      <c r="B430" s="218" t="s">
        <v>341</v>
      </c>
      <c r="C430" s="218" t="s">
        <v>40</v>
      </c>
      <c r="D430" s="219">
        <v>40567</v>
      </c>
      <c r="E430" s="218" t="s">
        <v>26</v>
      </c>
      <c r="F430" s="218" t="s">
        <v>372</v>
      </c>
      <c r="G430" s="220">
        <v>8</v>
      </c>
      <c r="H430" s="221">
        <v>1</v>
      </c>
    </row>
    <row r="431" spans="1:8" ht="15" hidden="1">
      <c r="A431" s="218" t="s">
        <v>56</v>
      </c>
      <c r="B431" s="218" t="s">
        <v>327</v>
      </c>
      <c r="C431" s="218" t="s">
        <v>40</v>
      </c>
      <c r="D431" s="219">
        <v>40567</v>
      </c>
      <c r="E431" s="218" t="s">
        <v>26</v>
      </c>
      <c r="F431" s="218" t="s">
        <v>501</v>
      </c>
      <c r="G431" s="220">
        <v>4</v>
      </c>
      <c r="H431" s="221">
        <v>0.5</v>
      </c>
    </row>
    <row r="432" spans="1:8" ht="15" hidden="1">
      <c r="A432" s="218" t="s">
        <v>56</v>
      </c>
      <c r="B432" s="218" t="s">
        <v>12</v>
      </c>
      <c r="C432" s="218" t="s">
        <v>12</v>
      </c>
      <c r="D432" s="219">
        <v>40570</v>
      </c>
      <c r="E432" s="218" t="s">
        <v>49</v>
      </c>
      <c r="F432" s="218" t="s">
        <v>50</v>
      </c>
      <c r="G432" s="220">
        <v>4</v>
      </c>
      <c r="H432" s="221">
        <v>0.5</v>
      </c>
    </row>
    <row r="433" spans="1:8" ht="15" hidden="1">
      <c r="A433" s="218" t="s">
        <v>56</v>
      </c>
      <c r="B433" s="218" t="s">
        <v>12</v>
      </c>
      <c r="C433" s="218" t="s">
        <v>11</v>
      </c>
      <c r="D433" s="219">
        <v>40570</v>
      </c>
      <c r="E433" s="218" t="s">
        <v>33</v>
      </c>
      <c r="F433" s="218" t="s">
        <v>373</v>
      </c>
      <c r="G433" s="220">
        <v>4</v>
      </c>
      <c r="H433" s="221">
        <v>0.5</v>
      </c>
    </row>
    <row r="434" spans="1:8" ht="15" hidden="1">
      <c r="A434" s="218" t="s">
        <v>56</v>
      </c>
      <c r="B434" s="218" t="s">
        <v>327</v>
      </c>
      <c r="C434" s="218" t="s">
        <v>40</v>
      </c>
      <c r="D434" s="219">
        <v>40571</v>
      </c>
      <c r="E434" s="218" t="s">
        <v>26</v>
      </c>
      <c r="F434" s="218" t="s">
        <v>64</v>
      </c>
      <c r="G434" s="220">
        <v>4</v>
      </c>
      <c r="H434" s="221">
        <v>0.5</v>
      </c>
    </row>
    <row r="435" spans="1:8" ht="15" hidden="1">
      <c r="A435" s="218" t="s">
        <v>56</v>
      </c>
      <c r="B435" s="218" t="s">
        <v>12</v>
      </c>
      <c r="C435" s="218" t="s">
        <v>12</v>
      </c>
      <c r="D435" s="219">
        <v>40574</v>
      </c>
      <c r="E435" s="218" t="s">
        <v>31</v>
      </c>
      <c r="F435" s="218" t="s">
        <v>374</v>
      </c>
      <c r="G435" s="220">
        <v>8</v>
      </c>
      <c r="H435" s="221">
        <v>1</v>
      </c>
    </row>
    <row r="436" spans="1:8" ht="15" hidden="1">
      <c r="A436" s="218" t="s">
        <v>56</v>
      </c>
      <c r="B436" s="218" t="s">
        <v>12</v>
      </c>
      <c r="C436" s="218" t="s">
        <v>12</v>
      </c>
      <c r="D436" s="219">
        <v>40575</v>
      </c>
      <c r="E436" s="218" t="s">
        <v>180</v>
      </c>
      <c r="F436" s="218" t="s">
        <v>460</v>
      </c>
      <c r="G436" s="220">
        <v>8</v>
      </c>
      <c r="H436" s="221">
        <v>1</v>
      </c>
    </row>
    <row r="437" spans="1:8" ht="15" hidden="1">
      <c r="A437" s="218" t="s">
        <v>56</v>
      </c>
      <c r="B437" s="218" t="s">
        <v>287</v>
      </c>
      <c r="C437" s="218" t="s">
        <v>40</v>
      </c>
      <c r="D437" s="219">
        <v>40576</v>
      </c>
      <c r="E437" s="218" t="s">
        <v>26</v>
      </c>
      <c r="F437" s="218" t="s">
        <v>461</v>
      </c>
      <c r="G437" s="220">
        <v>8</v>
      </c>
      <c r="H437" s="221">
        <v>1</v>
      </c>
    </row>
    <row r="438" spans="1:8" ht="15" hidden="1">
      <c r="A438" s="218" t="s">
        <v>56</v>
      </c>
      <c r="B438" s="218" t="s">
        <v>327</v>
      </c>
      <c r="C438" s="218" t="s">
        <v>40</v>
      </c>
      <c r="D438" s="219">
        <v>40576</v>
      </c>
      <c r="E438" s="218" t="s">
        <v>26</v>
      </c>
      <c r="F438" s="218" t="s">
        <v>501</v>
      </c>
      <c r="G438" s="220">
        <v>4</v>
      </c>
      <c r="H438" s="221">
        <v>0.5</v>
      </c>
    </row>
    <row r="439" spans="1:8" ht="15" hidden="1">
      <c r="A439" s="218" t="s">
        <v>56</v>
      </c>
      <c r="B439" s="218" t="s">
        <v>327</v>
      </c>
      <c r="C439" s="218" t="s">
        <v>40</v>
      </c>
      <c r="D439" s="219">
        <v>40577</v>
      </c>
      <c r="E439" s="218" t="s">
        <v>26</v>
      </c>
      <c r="F439" s="218" t="s">
        <v>475</v>
      </c>
      <c r="G439" s="220">
        <v>8</v>
      </c>
      <c r="H439" s="221">
        <v>1</v>
      </c>
    </row>
    <row r="440" spans="1:8" ht="15" hidden="1">
      <c r="A440" s="218" t="s">
        <v>56</v>
      </c>
      <c r="B440" s="218" t="s">
        <v>327</v>
      </c>
      <c r="C440" s="218" t="s">
        <v>40</v>
      </c>
      <c r="D440" s="219">
        <v>40578</v>
      </c>
      <c r="E440" s="218" t="s">
        <v>26</v>
      </c>
      <c r="F440" s="218" t="s">
        <v>80</v>
      </c>
      <c r="G440" s="220">
        <v>4</v>
      </c>
      <c r="H440" s="221">
        <v>0.5</v>
      </c>
    </row>
    <row r="441" spans="1:8" ht="15" hidden="1">
      <c r="A441" s="218" t="s">
        <v>56</v>
      </c>
      <c r="B441" s="218" t="s">
        <v>12</v>
      </c>
      <c r="C441" s="218" t="s">
        <v>12</v>
      </c>
      <c r="D441" s="219">
        <v>40578</v>
      </c>
      <c r="E441" s="218" t="s">
        <v>180</v>
      </c>
      <c r="F441" s="218" t="s">
        <v>462</v>
      </c>
      <c r="G441" s="220">
        <v>4</v>
      </c>
      <c r="H441" s="221">
        <v>0.5</v>
      </c>
    </row>
    <row r="442" spans="1:8" ht="15" hidden="1">
      <c r="A442" s="218" t="s">
        <v>56</v>
      </c>
      <c r="B442" s="218" t="s">
        <v>12</v>
      </c>
      <c r="C442" s="218" t="s">
        <v>12</v>
      </c>
      <c r="D442" s="219">
        <v>40581</v>
      </c>
      <c r="E442" s="218" t="s">
        <v>54</v>
      </c>
      <c r="F442" s="218" t="s">
        <v>463</v>
      </c>
      <c r="G442" s="220">
        <v>8</v>
      </c>
      <c r="H442" s="221">
        <v>1</v>
      </c>
    </row>
    <row r="443" spans="1:8" ht="15" hidden="1">
      <c r="A443" s="218" t="s">
        <v>56</v>
      </c>
      <c r="B443" s="218" t="s">
        <v>12</v>
      </c>
      <c r="C443" s="218" t="s">
        <v>12</v>
      </c>
      <c r="D443" s="219">
        <v>40582</v>
      </c>
      <c r="E443" s="218" t="s">
        <v>49</v>
      </c>
      <c r="F443" s="218" t="s">
        <v>50</v>
      </c>
      <c r="G443" s="220">
        <v>4</v>
      </c>
      <c r="H443" s="221">
        <v>0.5</v>
      </c>
    </row>
    <row r="444" spans="1:8" ht="15" hidden="1">
      <c r="A444" s="218" t="s">
        <v>56</v>
      </c>
      <c r="B444" s="218" t="s">
        <v>12</v>
      </c>
      <c r="C444" s="218" t="s">
        <v>12</v>
      </c>
      <c r="D444" s="219">
        <v>40582</v>
      </c>
      <c r="E444" s="218" t="s">
        <v>54</v>
      </c>
      <c r="F444" s="218" t="s">
        <v>463</v>
      </c>
      <c r="G444" s="220">
        <v>4</v>
      </c>
      <c r="H444" s="221">
        <v>0.5</v>
      </c>
    </row>
    <row r="445" spans="1:8" ht="15" hidden="1">
      <c r="A445" s="218" t="s">
        <v>56</v>
      </c>
      <c r="B445" s="218" t="s">
        <v>12</v>
      </c>
      <c r="C445" s="218" t="s">
        <v>12</v>
      </c>
      <c r="D445" s="219">
        <v>40583</v>
      </c>
      <c r="E445" s="218" t="s">
        <v>49</v>
      </c>
      <c r="F445" s="218" t="s">
        <v>50</v>
      </c>
      <c r="G445" s="220">
        <v>4</v>
      </c>
      <c r="H445" s="221">
        <v>0.5</v>
      </c>
    </row>
    <row r="446" spans="1:8" ht="15" hidden="1">
      <c r="A446" s="218" t="s">
        <v>56</v>
      </c>
      <c r="B446" s="218" t="s">
        <v>142</v>
      </c>
      <c r="C446" s="218" t="s">
        <v>11</v>
      </c>
      <c r="D446" s="219">
        <v>40583</v>
      </c>
      <c r="E446" s="218" t="s">
        <v>26</v>
      </c>
      <c r="F446" s="218" t="s">
        <v>476</v>
      </c>
      <c r="G446" s="220">
        <v>4</v>
      </c>
      <c r="H446" s="221">
        <v>0.5</v>
      </c>
    </row>
    <row r="447" spans="1:8" ht="15" hidden="1">
      <c r="A447" s="218" t="s">
        <v>56</v>
      </c>
      <c r="B447" s="218" t="s">
        <v>142</v>
      </c>
      <c r="C447" s="218" t="s">
        <v>11</v>
      </c>
      <c r="D447" s="219">
        <v>40584</v>
      </c>
      <c r="E447" s="218" t="s">
        <v>26</v>
      </c>
      <c r="F447" s="218" t="s">
        <v>464</v>
      </c>
      <c r="G447" s="220">
        <v>8</v>
      </c>
      <c r="H447" s="221">
        <v>1</v>
      </c>
    </row>
    <row r="448" spans="1:8" ht="15" hidden="1">
      <c r="A448" s="218" t="s">
        <v>56</v>
      </c>
      <c r="B448" s="218" t="s">
        <v>341</v>
      </c>
      <c r="C448" s="218" t="s">
        <v>40</v>
      </c>
      <c r="D448" s="219">
        <v>40585</v>
      </c>
      <c r="E448" s="218" t="s">
        <v>26</v>
      </c>
      <c r="F448" s="218" t="s">
        <v>465</v>
      </c>
      <c r="G448" s="220">
        <v>8</v>
      </c>
      <c r="H448" s="221">
        <v>1</v>
      </c>
    </row>
    <row r="449" spans="1:8" ht="15" hidden="1">
      <c r="A449" s="218" t="s">
        <v>56</v>
      </c>
      <c r="B449" s="218" t="s">
        <v>327</v>
      </c>
      <c r="C449" s="218" t="s">
        <v>40</v>
      </c>
      <c r="D449" s="219">
        <v>40585</v>
      </c>
      <c r="E449" s="218" t="s">
        <v>26</v>
      </c>
      <c r="F449" s="218" t="s">
        <v>501</v>
      </c>
      <c r="G449" s="220">
        <v>4</v>
      </c>
      <c r="H449" s="221">
        <v>0.5</v>
      </c>
    </row>
    <row r="450" spans="1:8" ht="15" hidden="1">
      <c r="A450" s="218" t="s">
        <v>56</v>
      </c>
      <c r="B450" s="218" t="s">
        <v>12</v>
      </c>
      <c r="C450" s="218" t="s">
        <v>10</v>
      </c>
      <c r="D450" s="219">
        <v>40588</v>
      </c>
      <c r="E450" s="218" t="s">
        <v>33</v>
      </c>
      <c r="F450" s="218" t="s">
        <v>466</v>
      </c>
      <c r="G450" s="220">
        <v>8</v>
      </c>
      <c r="H450" s="221">
        <v>1</v>
      </c>
    </row>
    <row r="451" spans="1:8" ht="15" hidden="1">
      <c r="A451" s="218" t="s">
        <v>56</v>
      </c>
      <c r="B451" s="218" t="s">
        <v>12</v>
      </c>
      <c r="C451" s="218" t="s">
        <v>10</v>
      </c>
      <c r="D451" s="219">
        <v>40589</v>
      </c>
      <c r="E451" s="218" t="s">
        <v>33</v>
      </c>
      <c r="F451" s="218" t="s">
        <v>466</v>
      </c>
      <c r="G451" s="220">
        <v>8</v>
      </c>
      <c r="H451" s="221">
        <v>1</v>
      </c>
    </row>
    <row r="452" spans="1:8" ht="15" hidden="1">
      <c r="A452" s="218" t="s">
        <v>56</v>
      </c>
      <c r="B452" s="218" t="s">
        <v>12</v>
      </c>
      <c r="C452" s="218" t="s">
        <v>10</v>
      </c>
      <c r="D452" s="219">
        <v>40590</v>
      </c>
      <c r="E452" s="218" t="s">
        <v>33</v>
      </c>
      <c r="F452" s="218" t="s">
        <v>466</v>
      </c>
      <c r="G452" s="220">
        <v>4</v>
      </c>
      <c r="H452" s="221">
        <v>0.5</v>
      </c>
    </row>
    <row r="453" spans="1:8" ht="15" hidden="1">
      <c r="A453" s="218" t="s">
        <v>56</v>
      </c>
      <c r="B453" s="218" t="s">
        <v>12</v>
      </c>
      <c r="C453" s="218" t="s">
        <v>11</v>
      </c>
      <c r="D453" s="219">
        <v>40590</v>
      </c>
      <c r="E453" s="218" t="s">
        <v>33</v>
      </c>
      <c r="F453" s="218" t="s">
        <v>467</v>
      </c>
      <c r="G453" s="220">
        <v>4</v>
      </c>
      <c r="H453" s="221">
        <v>0.5</v>
      </c>
    </row>
    <row r="454" spans="1:8" ht="15" hidden="1">
      <c r="A454" s="218" t="s">
        <v>56</v>
      </c>
      <c r="B454" s="218" t="s">
        <v>12</v>
      </c>
      <c r="C454" s="218" t="s">
        <v>468</v>
      </c>
      <c r="D454" s="219">
        <v>40591</v>
      </c>
      <c r="E454" s="218" t="s">
        <v>26</v>
      </c>
      <c r="F454" s="218" t="s">
        <v>469</v>
      </c>
      <c r="G454" s="220">
        <v>8</v>
      </c>
      <c r="H454" s="221">
        <v>1</v>
      </c>
    </row>
    <row r="455" spans="1:8" ht="15" hidden="1">
      <c r="A455" s="218" t="s">
        <v>56</v>
      </c>
      <c r="B455" s="218" t="s">
        <v>327</v>
      </c>
      <c r="C455" s="218" t="s">
        <v>40</v>
      </c>
      <c r="D455" s="219">
        <v>40592</v>
      </c>
      <c r="E455" s="218" t="s">
        <v>26</v>
      </c>
      <c r="F455" s="218" t="s">
        <v>80</v>
      </c>
      <c r="G455" s="220">
        <v>4</v>
      </c>
      <c r="H455" s="221">
        <v>0.5</v>
      </c>
    </row>
    <row r="456" spans="1:8" ht="15" hidden="1">
      <c r="A456" s="218" t="s">
        <v>56</v>
      </c>
      <c r="B456" s="218" t="s">
        <v>12</v>
      </c>
      <c r="C456" s="218" t="s">
        <v>12</v>
      </c>
      <c r="D456" s="219">
        <v>40592</v>
      </c>
      <c r="E456" s="218" t="s">
        <v>31</v>
      </c>
      <c r="F456" s="218" t="s">
        <v>270</v>
      </c>
      <c r="G456" s="220">
        <v>4</v>
      </c>
      <c r="H456" s="221">
        <v>0.5</v>
      </c>
    </row>
    <row r="457" spans="1:8" ht="15" hidden="1">
      <c r="A457" s="218" t="s">
        <v>56</v>
      </c>
      <c r="B457" s="218" t="s">
        <v>12</v>
      </c>
      <c r="C457" s="218" t="s">
        <v>12</v>
      </c>
      <c r="D457" s="219">
        <v>40595</v>
      </c>
      <c r="E457" s="218" t="s">
        <v>49</v>
      </c>
      <c r="F457" s="218" t="s">
        <v>50</v>
      </c>
      <c r="G457" s="220">
        <v>4</v>
      </c>
      <c r="H457" s="221">
        <v>0.5</v>
      </c>
    </row>
    <row r="458" spans="1:8" ht="15" hidden="1">
      <c r="A458" s="218" t="s">
        <v>56</v>
      </c>
      <c r="B458" s="218" t="s">
        <v>12</v>
      </c>
      <c r="C458" s="218" t="s">
        <v>12</v>
      </c>
      <c r="D458" s="219">
        <v>40595</v>
      </c>
      <c r="E458" s="218" t="s">
        <v>54</v>
      </c>
      <c r="F458" s="218" t="s">
        <v>470</v>
      </c>
      <c r="G458" s="220">
        <v>4</v>
      </c>
      <c r="H458" s="221">
        <v>0.5</v>
      </c>
    </row>
    <row r="459" spans="1:8" ht="15" hidden="1">
      <c r="A459" s="218" t="s">
        <v>56</v>
      </c>
      <c r="B459" s="218" t="s">
        <v>12</v>
      </c>
      <c r="C459" s="218" t="s">
        <v>10</v>
      </c>
      <c r="D459" s="219">
        <v>40596</v>
      </c>
      <c r="E459" s="218" t="s">
        <v>33</v>
      </c>
      <c r="F459" s="218" t="s">
        <v>466</v>
      </c>
      <c r="G459" s="220">
        <v>8</v>
      </c>
      <c r="H459" s="221">
        <v>1</v>
      </c>
    </row>
    <row r="460" spans="1:8" ht="15" hidden="1">
      <c r="A460" s="218" t="s">
        <v>56</v>
      </c>
      <c r="B460" s="218" t="s">
        <v>12</v>
      </c>
      <c r="C460" s="218" t="s">
        <v>468</v>
      </c>
      <c r="D460" s="219">
        <v>40597</v>
      </c>
      <c r="E460" s="218" t="s">
        <v>26</v>
      </c>
      <c r="F460" s="218" t="s">
        <v>471</v>
      </c>
      <c r="G460" s="220">
        <v>8</v>
      </c>
      <c r="H460" s="221">
        <v>1</v>
      </c>
    </row>
    <row r="461" spans="1:8" ht="15" hidden="1">
      <c r="A461" s="218" t="s">
        <v>56</v>
      </c>
      <c r="B461" s="218" t="s">
        <v>12</v>
      </c>
      <c r="C461" s="218" t="s">
        <v>10</v>
      </c>
      <c r="D461" s="219">
        <v>40598</v>
      </c>
      <c r="E461" s="218" t="s">
        <v>33</v>
      </c>
      <c r="F461" s="218" t="s">
        <v>466</v>
      </c>
      <c r="G461" s="220">
        <v>8</v>
      </c>
      <c r="H461" s="221">
        <v>1</v>
      </c>
    </row>
    <row r="462" spans="1:8" ht="15" hidden="1">
      <c r="A462" s="218" t="s">
        <v>56</v>
      </c>
      <c r="B462" s="218" t="s">
        <v>12</v>
      </c>
      <c r="C462" s="218" t="s">
        <v>472</v>
      </c>
      <c r="D462" s="219">
        <v>40599</v>
      </c>
      <c r="E462" s="218" t="s">
        <v>33</v>
      </c>
      <c r="F462" s="218" t="s">
        <v>473</v>
      </c>
      <c r="G462" s="220">
        <v>2</v>
      </c>
      <c r="H462" s="221">
        <v>0.25</v>
      </c>
    </row>
    <row r="463" spans="1:8" ht="15" hidden="1">
      <c r="A463" s="218" t="s">
        <v>56</v>
      </c>
      <c r="B463" s="218" t="s">
        <v>327</v>
      </c>
      <c r="C463" s="218" t="s">
        <v>40</v>
      </c>
      <c r="D463" s="219">
        <v>40599</v>
      </c>
      <c r="E463" s="218" t="s">
        <v>26</v>
      </c>
      <c r="F463" s="218" t="s">
        <v>80</v>
      </c>
      <c r="G463" s="220">
        <v>2</v>
      </c>
      <c r="H463" s="221">
        <v>0.25</v>
      </c>
    </row>
    <row r="464" spans="1:8" ht="15" hidden="1">
      <c r="A464" s="218" t="s">
        <v>56</v>
      </c>
      <c r="B464" s="218" t="s">
        <v>12</v>
      </c>
      <c r="C464" s="218" t="s">
        <v>12</v>
      </c>
      <c r="D464" s="219">
        <v>40599</v>
      </c>
      <c r="E464" s="218" t="s">
        <v>31</v>
      </c>
      <c r="F464" s="218" t="s">
        <v>270</v>
      </c>
      <c r="G464" s="220">
        <v>4</v>
      </c>
      <c r="H464" s="221">
        <v>0.5</v>
      </c>
    </row>
    <row r="465" spans="1:8" ht="15" hidden="1">
      <c r="A465" s="218" t="s">
        <v>56</v>
      </c>
      <c r="B465" s="218" t="s">
        <v>12</v>
      </c>
      <c r="C465" s="218" t="s">
        <v>12</v>
      </c>
      <c r="D465" s="219">
        <v>40602</v>
      </c>
      <c r="E465" s="218" t="s">
        <v>31</v>
      </c>
      <c r="F465" s="218" t="s">
        <v>474</v>
      </c>
      <c r="G465" s="220">
        <v>4</v>
      </c>
      <c r="H465" s="221">
        <v>0.5</v>
      </c>
    </row>
    <row r="466" spans="1:8" ht="15" hidden="1">
      <c r="A466" s="218" t="s">
        <v>56</v>
      </c>
      <c r="B466" s="218" t="s">
        <v>341</v>
      </c>
      <c r="C466" s="218" t="s">
        <v>40</v>
      </c>
      <c r="D466" s="219">
        <v>40603</v>
      </c>
      <c r="E466" s="218" t="s">
        <v>26</v>
      </c>
      <c r="F466" s="218" t="s">
        <v>507</v>
      </c>
      <c r="G466" s="220">
        <v>8</v>
      </c>
      <c r="H466" s="221">
        <v>1</v>
      </c>
    </row>
    <row r="467" spans="1:8" ht="15" hidden="1">
      <c r="A467" s="218" t="s">
        <v>56</v>
      </c>
      <c r="B467" s="218" t="s">
        <v>327</v>
      </c>
      <c r="C467" s="218" t="s">
        <v>40</v>
      </c>
      <c r="D467" s="219">
        <v>40603</v>
      </c>
      <c r="E467" s="218" t="s">
        <v>26</v>
      </c>
      <c r="F467" s="218" t="s">
        <v>501</v>
      </c>
      <c r="G467" s="220">
        <v>4</v>
      </c>
      <c r="H467" s="221">
        <v>0.5</v>
      </c>
    </row>
    <row r="468" spans="1:8" ht="15" hidden="1">
      <c r="A468" s="218" t="s">
        <v>56</v>
      </c>
      <c r="B468" s="218" t="s">
        <v>12</v>
      </c>
      <c r="C468" s="218" t="s">
        <v>468</v>
      </c>
      <c r="D468" s="219">
        <v>40604</v>
      </c>
      <c r="E468" s="218" t="s">
        <v>26</v>
      </c>
      <c r="F468" s="218" t="s">
        <v>508</v>
      </c>
      <c r="G468" s="220">
        <v>4</v>
      </c>
      <c r="H468" s="221">
        <v>0.5</v>
      </c>
    </row>
    <row r="469" spans="1:8" ht="15" hidden="1">
      <c r="A469" s="218" t="s">
        <v>56</v>
      </c>
      <c r="B469" s="218" t="s">
        <v>327</v>
      </c>
      <c r="C469" s="218" t="s">
        <v>40</v>
      </c>
      <c r="D469" s="219">
        <v>40606</v>
      </c>
      <c r="E469" s="218" t="s">
        <v>26</v>
      </c>
      <c r="F469" s="218" t="s">
        <v>80</v>
      </c>
      <c r="G469" s="220">
        <v>2</v>
      </c>
      <c r="H469" s="221">
        <v>0.25</v>
      </c>
    </row>
    <row r="470" spans="1:8" ht="15" hidden="1">
      <c r="A470" s="218" t="s">
        <v>56</v>
      </c>
      <c r="B470" s="218" t="s">
        <v>12</v>
      </c>
      <c r="C470" s="218" t="s">
        <v>468</v>
      </c>
      <c r="D470" s="219">
        <v>40606</v>
      </c>
      <c r="E470" s="218" t="s">
        <v>26</v>
      </c>
      <c r="F470" s="218" t="s">
        <v>509</v>
      </c>
      <c r="G470" s="220">
        <v>2</v>
      </c>
      <c r="H470" s="221">
        <v>0.25</v>
      </c>
    </row>
    <row r="471" spans="1:8" ht="15" hidden="1">
      <c r="A471" s="218" t="s">
        <v>56</v>
      </c>
      <c r="B471" s="218" t="s">
        <v>327</v>
      </c>
      <c r="C471" s="218" t="s">
        <v>40</v>
      </c>
      <c r="D471" s="219">
        <v>40616</v>
      </c>
      <c r="E471" s="218" t="s">
        <v>26</v>
      </c>
      <c r="F471" s="218" t="s">
        <v>80</v>
      </c>
      <c r="G471" s="220">
        <v>2</v>
      </c>
      <c r="H471" s="221">
        <v>0.25</v>
      </c>
    </row>
    <row r="472" spans="1:8" ht="15" hidden="1">
      <c r="A472" s="218" t="s">
        <v>56</v>
      </c>
      <c r="B472" s="218" t="s">
        <v>12</v>
      </c>
      <c r="C472" s="218" t="s">
        <v>468</v>
      </c>
      <c r="D472" s="219">
        <v>40617</v>
      </c>
      <c r="E472" s="218" t="s">
        <v>26</v>
      </c>
      <c r="F472" s="218" t="s">
        <v>509</v>
      </c>
      <c r="G472" s="220">
        <v>2</v>
      </c>
      <c r="H472" s="221">
        <v>0.25</v>
      </c>
    </row>
    <row r="473" spans="1:8" ht="15" hidden="1">
      <c r="A473" s="218" t="s">
        <v>56</v>
      </c>
      <c r="B473" s="218" t="s">
        <v>327</v>
      </c>
      <c r="C473" s="218" t="s">
        <v>40</v>
      </c>
      <c r="D473" s="219">
        <v>40623</v>
      </c>
      <c r="E473" s="218" t="s">
        <v>26</v>
      </c>
      <c r="F473" s="218" t="s">
        <v>80</v>
      </c>
      <c r="G473" s="220">
        <v>2</v>
      </c>
      <c r="H473" s="221">
        <v>0.25</v>
      </c>
    </row>
    <row r="474" spans="1:8" ht="15" hidden="1">
      <c r="A474" s="218" t="s">
        <v>56</v>
      </c>
      <c r="B474" s="218" t="s">
        <v>12</v>
      </c>
      <c r="C474" s="218" t="s">
        <v>468</v>
      </c>
      <c r="D474" s="219">
        <v>40624</v>
      </c>
      <c r="E474" s="218" t="s">
        <v>26</v>
      </c>
      <c r="F474" s="218" t="s">
        <v>510</v>
      </c>
      <c r="G474" s="220">
        <v>8</v>
      </c>
      <c r="H474" s="221">
        <v>1</v>
      </c>
    </row>
    <row r="475" spans="1:8" ht="15" hidden="1">
      <c r="A475" s="218" t="s">
        <v>56</v>
      </c>
      <c r="B475" s="218" t="s">
        <v>142</v>
      </c>
      <c r="C475" s="218" t="s">
        <v>11</v>
      </c>
      <c r="D475" s="219">
        <v>40625</v>
      </c>
      <c r="E475" s="218" t="s">
        <v>26</v>
      </c>
      <c r="F475" s="218" t="s">
        <v>511</v>
      </c>
      <c r="G475" s="220">
        <v>8</v>
      </c>
      <c r="H475" s="221">
        <v>1</v>
      </c>
    </row>
    <row r="476" spans="1:8" ht="15" hidden="1">
      <c r="A476" s="218" t="s">
        <v>56</v>
      </c>
      <c r="B476" s="218" t="s">
        <v>142</v>
      </c>
      <c r="C476" s="218" t="s">
        <v>11</v>
      </c>
      <c r="D476" s="219">
        <v>40626</v>
      </c>
      <c r="E476" s="218" t="s">
        <v>26</v>
      </c>
      <c r="F476" s="218" t="s">
        <v>511</v>
      </c>
      <c r="G476" s="220">
        <v>8</v>
      </c>
      <c r="H476" s="221">
        <v>1</v>
      </c>
    </row>
    <row r="477" spans="1:8" ht="15" hidden="1">
      <c r="A477" s="218" t="s">
        <v>56</v>
      </c>
      <c r="B477" s="218" t="s">
        <v>327</v>
      </c>
      <c r="C477" s="218" t="s">
        <v>40</v>
      </c>
      <c r="D477" s="219">
        <v>40627</v>
      </c>
      <c r="E477" s="218" t="s">
        <v>26</v>
      </c>
      <c r="F477" s="218" t="s">
        <v>80</v>
      </c>
      <c r="G477" s="220">
        <v>2</v>
      </c>
      <c r="H477" s="221">
        <v>0.25</v>
      </c>
    </row>
    <row r="478" spans="1:8" ht="15" hidden="1">
      <c r="A478" s="218" t="s">
        <v>56</v>
      </c>
      <c r="B478" s="218" t="s">
        <v>12</v>
      </c>
      <c r="C478" s="218" t="s">
        <v>468</v>
      </c>
      <c r="D478" s="219">
        <v>40627</v>
      </c>
      <c r="E478" s="218" t="s">
        <v>26</v>
      </c>
      <c r="F478" s="218" t="s">
        <v>509</v>
      </c>
      <c r="G478" s="220">
        <v>4</v>
      </c>
      <c r="H478" s="221">
        <v>0.5</v>
      </c>
    </row>
  </sheetData>
  <autoFilter ref="A1:H478">
    <filterColumn colId="0">
      <filters>
        <filter val="Filippi"/>
      </filters>
    </filterColumn>
    <filterColumn colId="4">
      <filters>
        <filter val="INTERNO"/>
      </filters>
    </filterColumn>
  </autoFilter>
  <sortState ref="A2:H478">
    <sortCondition ref="A2:A478"/>
    <sortCondition ref="D2:D478"/>
  </sortState>
  <pageMargins left="0.7" right="0.7" top="0.75" bottom="0.75" header="0.3" footer="0.3"/>
  <pageSetup paperSize="9" orientation="portrait" horizontalDpi="0" verticalDpi="0" r:id="rId1"/>
  <ignoredErrors>
    <ignoredError sqref="B2 B3:B47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7"/>
  <sheetViews>
    <sheetView topLeftCell="A106" zoomScale="60" zoomScaleNormal="60" workbookViewId="0">
      <selection activeCell="A116" sqref="A116:F137"/>
    </sheetView>
  </sheetViews>
  <sheetFormatPr defaultRowHeight="15" customHeight="1"/>
  <cols>
    <col min="1" max="1" width="23.7109375" customWidth="1"/>
    <col min="2" max="2" width="28" customWidth="1"/>
    <col min="3" max="3" width="27.28515625" customWidth="1"/>
    <col min="4" max="4" width="25.28515625" customWidth="1"/>
    <col min="5" max="5" width="23.28515625" customWidth="1"/>
    <col min="6" max="6" width="12.140625" customWidth="1"/>
    <col min="7" max="7" width="15.140625" customWidth="1"/>
    <col min="8" max="8" width="14.7109375" customWidth="1"/>
    <col min="9" max="9" width="16.85546875" customWidth="1"/>
    <col min="10" max="10" width="33" customWidth="1"/>
    <col min="11" max="11" width="14" customWidth="1"/>
    <col min="12" max="12" width="23.28515625" customWidth="1"/>
    <col min="13" max="13" width="13.42578125" customWidth="1"/>
    <col min="14" max="14" width="14" customWidth="1"/>
    <col min="15" max="15" width="22" customWidth="1"/>
    <col min="16" max="16" width="13.7109375" customWidth="1"/>
    <col min="17" max="17" width="14" customWidth="1"/>
    <col min="18" max="18" width="36.140625" bestFit="1" customWidth="1"/>
    <col min="19" max="20" width="14" customWidth="1"/>
    <col min="21" max="21" width="13.42578125" customWidth="1"/>
    <col min="22" max="22" width="10.140625" customWidth="1"/>
    <col min="23" max="23" width="23.28515625" customWidth="1"/>
    <col min="24" max="24" width="9.140625" customWidth="1"/>
    <col min="25" max="25" width="20.5703125" customWidth="1"/>
    <col min="26" max="27" width="11.85546875" customWidth="1"/>
    <col min="28" max="28" width="19.42578125" bestFit="1" customWidth="1"/>
    <col min="29" max="195" width="11.85546875" bestFit="1" customWidth="1"/>
    <col min="196" max="196" width="21.140625" bestFit="1" customWidth="1"/>
  </cols>
  <sheetData>
    <row r="1" spans="1:14" ht="15" customHeight="1">
      <c r="A1" s="266" t="s">
        <v>93</v>
      </c>
      <c r="B1" s="267"/>
      <c r="C1" s="158" t="s">
        <v>91</v>
      </c>
      <c r="D1" s="158" t="s">
        <v>95</v>
      </c>
      <c r="E1" s="158" t="s">
        <v>90</v>
      </c>
      <c r="F1" s="158" t="s">
        <v>94</v>
      </c>
      <c r="G1" s="76"/>
    </row>
    <row r="2" spans="1:14" ht="15" customHeight="1">
      <c r="A2" s="41" t="s">
        <v>16</v>
      </c>
      <c r="B2" s="42">
        <v>20</v>
      </c>
      <c r="C2" s="223">
        <v>7</v>
      </c>
      <c r="D2" s="14">
        <f t="shared" ref="D2:D13" si="0">+C2*B2</f>
        <v>140</v>
      </c>
      <c r="E2" s="14">
        <f t="shared" ref="E2:E13" si="1">+B2*8</f>
        <v>160</v>
      </c>
      <c r="F2" s="14">
        <f t="shared" ref="F2:F13" si="2">+C2*E2</f>
        <v>1120</v>
      </c>
      <c r="G2" s="2"/>
    </row>
    <row r="3" spans="1:14" ht="15" customHeight="1">
      <c r="A3" s="8" t="s">
        <v>17</v>
      </c>
      <c r="B3" s="9">
        <v>20</v>
      </c>
      <c r="C3" s="224">
        <v>7</v>
      </c>
      <c r="D3" s="12">
        <f t="shared" si="0"/>
        <v>140</v>
      </c>
      <c r="E3" s="12">
        <f t="shared" si="1"/>
        <v>160</v>
      </c>
      <c r="F3" s="12">
        <f t="shared" si="2"/>
        <v>1120</v>
      </c>
      <c r="G3" s="2"/>
    </row>
    <row r="4" spans="1:14" ht="15" customHeight="1">
      <c r="A4" s="8" t="s">
        <v>18</v>
      </c>
      <c r="B4" s="9">
        <v>23</v>
      </c>
      <c r="C4" s="224">
        <v>7</v>
      </c>
      <c r="D4" s="12">
        <f t="shared" si="0"/>
        <v>161</v>
      </c>
      <c r="E4" s="12">
        <f t="shared" si="1"/>
        <v>184</v>
      </c>
      <c r="F4" s="12">
        <f t="shared" si="2"/>
        <v>1288</v>
      </c>
      <c r="G4" s="2"/>
    </row>
    <row r="5" spans="1:14" ht="15" customHeight="1">
      <c r="A5" s="8" t="s">
        <v>149</v>
      </c>
      <c r="B5" s="9">
        <v>19</v>
      </c>
      <c r="C5" s="224"/>
      <c r="D5" s="12">
        <f t="shared" si="0"/>
        <v>0</v>
      </c>
      <c r="E5" s="12">
        <f t="shared" si="1"/>
        <v>152</v>
      </c>
      <c r="F5" s="12">
        <f t="shared" si="2"/>
        <v>0</v>
      </c>
      <c r="G5" s="2"/>
    </row>
    <row r="6" spans="1:14" ht="15" customHeight="1">
      <c r="A6" s="8" t="s">
        <v>150</v>
      </c>
      <c r="B6" s="76">
        <v>22</v>
      </c>
      <c r="C6" s="12"/>
      <c r="D6" s="12">
        <f t="shared" si="0"/>
        <v>0</v>
      </c>
      <c r="E6" s="12">
        <f t="shared" si="1"/>
        <v>176</v>
      </c>
      <c r="F6" s="12">
        <f t="shared" si="2"/>
        <v>0</v>
      </c>
      <c r="G6" s="9"/>
    </row>
    <row r="7" spans="1:14" ht="15" customHeight="1">
      <c r="A7" s="8" t="s">
        <v>154</v>
      </c>
      <c r="B7" s="76">
        <v>21</v>
      </c>
      <c r="C7" s="12"/>
      <c r="D7" s="12">
        <f t="shared" si="0"/>
        <v>0</v>
      </c>
      <c r="E7" s="12">
        <f t="shared" si="1"/>
        <v>168</v>
      </c>
      <c r="F7" s="12">
        <f t="shared" si="2"/>
        <v>0</v>
      </c>
      <c r="G7" s="9"/>
    </row>
    <row r="8" spans="1:14" ht="15" customHeight="1">
      <c r="A8" s="8" t="s">
        <v>155</v>
      </c>
      <c r="B8" s="9">
        <v>21</v>
      </c>
      <c r="C8" s="12"/>
      <c r="D8" s="12">
        <f t="shared" si="0"/>
        <v>0</v>
      </c>
      <c r="E8" s="12">
        <f t="shared" si="1"/>
        <v>168</v>
      </c>
      <c r="F8" s="12">
        <f t="shared" si="2"/>
        <v>0</v>
      </c>
      <c r="G8" s="9"/>
    </row>
    <row r="9" spans="1:14" ht="15" customHeight="1">
      <c r="A9" s="8" t="s">
        <v>156</v>
      </c>
      <c r="B9" s="9">
        <v>23</v>
      </c>
      <c r="C9" s="12"/>
      <c r="D9" s="12">
        <f t="shared" si="0"/>
        <v>0</v>
      </c>
      <c r="E9" s="12">
        <f t="shared" si="1"/>
        <v>184</v>
      </c>
      <c r="F9" s="12">
        <f t="shared" si="2"/>
        <v>0</v>
      </c>
      <c r="G9" s="9"/>
    </row>
    <row r="10" spans="1:14" ht="15" customHeight="1">
      <c r="A10" s="8" t="s">
        <v>157</v>
      </c>
      <c r="B10" s="76">
        <v>22</v>
      </c>
      <c r="C10" s="12"/>
      <c r="D10" s="12">
        <f t="shared" si="0"/>
        <v>0</v>
      </c>
      <c r="E10" s="12">
        <f t="shared" si="1"/>
        <v>176</v>
      </c>
      <c r="F10" s="12">
        <f t="shared" si="2"/>
        <v>0</v>
      </c>
      <c r="G10" s="9"/>
    </row>
    <row r="11" spans="1:14" ht="15" customHeight="1">
      <c r="A11" s="8" t="s">
        <v>158</v>
      </c>
      <c r="B11" s="9">
        <v>21</v>
      </c>
      <c r="C11" s="12"/>
      <c r="D11" s="12">
        <f t="shared" si="0"/>
        <v>0</v>
      </c>
      <c r="E11" s="12">
        <f t="shared" si="1"/>
        <v>168</v>
      </c>
      <c r="F11" s="12">
        <f>+C11*E11</f>
        <v>0</v>
      </c>
      <c r="G11" s="9"/>
    </row>
    <row r="12" spans="1:14" ht="15" customHeight="1">
      <c r="A12" s="8" t="s">
        <v>159</v>
      </c>
      <c r="B12" s="9">
        <v>21</v>
      </c>
      <c r="C12" s="12"/>
      <c r="D12" s="12">
        <f t="shared" si="0"/>
        <v>0</v>
      </c>
      <c r="E12" s="12">
        <f t="shared" si="1"/>
        <v>168</v>
      </c>
      <c r="F12" s="12">
        <f t="shared" si="2"/>
        <v>0</v>
      </c>
      <c r="G12" s="9"/>
    </row>
    <row r="13" spans="1:14" ht="15" customHeight="1">
      <c r="A13" s="10" t="s">
        <v>160</v>
      </c>
      <c r="B13" s="11">
        <v>19</v>
      </c>
      <c r="C13" s="13"/>
      <c r="D13" s="12">
        <f t="shared" si="0"/>
        <v>0</v>
      </c>
      <c r="E13" s="13">
        <f t="shared" si="1"/>
        <v>152</v>
      </c>
      <c r="F13" s="12">
        <f t="shared" si="2"/>
        <v>0</v>
      </c>
      <c r="G13" s="11"/>
    </row>
    <row r="14" spans="1:14" ht="15" customHeight="1">
      <c r="A14" s="2"/>
      <c r="B14" s="77">
        <f>+SUM(B2:B13)</f>
        <v>252</v>
      </c>
      <c r="C14" s="160"/>
      <c r="D14" s="159">
        <f>SUM(D2:D13)</f>
        <v>441</v>
      </c>
      <c r="E14" s="159">
        <f>SUM(E2:E13)</f>
        <v>2016</v>
      </c>
      <c r="F14" s="159">
        <f>SUM(F2:F13)</f>
        <v>3528</v>
      </c>
      <c r="G14" s="137">
        <f>+D14-D51</f>
        <v>441</v>
      </c>
    </row>
    <row r="16" spans="1:14" ht="15" customHeight="1">
      <c r="A16" s="268" t="s">
        <v>244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</row>
    <row r="17" spans="1:28" ht="15" customHeight="1">
      <c r="A17" s="5"/>
      <c r="B17" s="6"/>
    </row>
    <row r="18" spans="1:28" ht="15" customHeight="1">
      <c r="A18" s="5"/>
      <c r="B18" s="6"/>
    </row>
    <row r="19" spans="1:28" ht="15" customHeight="1">
      <c r="A19" s="4" t="s">
        <v>87</v>
      </c>
      <c r="B19" t="s">
        <v>243</v>
      </c>
      <c r="D19" s="180" t="s">
        <v>248</v>
      </c>
      <c r="E19" s="181"/>
      <c r="F19" s="181"/>
      <c r="G19" s="182">
        <f>+GETPIVOTDATA("GG",$A$19)</f>
        <v>354.125</v>
      </c>
      <c r="O19" s="270" t="s">
        <v>245</v>
      </c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</row>
    <row r="20" spans="1:28" ht="15" customHeight="1">
      <c r="A20" s="5" t="s">
        <v>26</v>
      </c>
      <c r="B20" s="6">
        <v>205.625</v>
      </c>
      <c r="D20" s="183" t="s">
        <v>249</v>
      </c>
      <c r="E20" s="184"/>
      <c r="F20" s="184"/>
      <c r="G20" s="200">
        <f>+D14</f>
        <v>441</v>
      </c>
      <c r="O20" s="178" t="s">
        <v>87</v>
      </c>
      <c r="P20" s="179" t="s">
        <v>243</v>
      </c>
      <c r="Q20" s="164"/>
      <c r="R20" s="178" t="s">
        <v>87</v>
      </c>
      <c r="S20" s="179" t="s">
        <v>243</v>
      </c>
      <c r="T20" s="164"/>
      <c r="U20" s="164"/>
      <c r="V20" s="164"/>
      <c r="W20" s="164"/>
      <c r="X20" s="164"/>
      <c r="Y20" s="164"/>
      <c r="Z20" s="164"/>
      <c r="AA20" s="164"/>
      <c r="AB20" s="164"/>
    </row>
    <row r="21" spans="1:28" ht="15" customHeight="1">
      <c r="A21" s="5" t="s">
        <v>35</v>
      </c>
      <c r="B21" s="6">
        <v>7.5</v>
      </c>
      <c r="D21" s="185" t="s">
        <v>250</v>
      </c>
      <c r="E21" s="186"/>
      <c r="F21" s="186"/>
      <c r="G21" s="187">
        <f>+G20-G19</f>
        <v>86.875</v>
      </c>
      <c r="H21" s="201">
        <f>+G21/G20</f>
        <v>0.19699546485260772</v>
      </c>
      <c r="O21" s="176" t="s">
        <v>26</v>
      </c>
      <c r="P21" s="222">
        <f>+GETPIVOTDATA("GG",$A$19,"Tipologia","FATTURABILE")</f>
        <v>205.625</v>
      </c>
      <c r="Q21" s="189" t="s">
        <v>251</v>
      </c>
      <c r="R21" s="190" t="s">
        <v>253</v>
      </c>
      <c r="S21" s="177">
        <f>+P21</f>
        <v>205.625</v>
      </c>
      <c r="T21" s="191">
        <f t="shared" ref="T21" si="3">+S21/$S$31</f>
        <v>0.46626984126984128</v>
      </c>
      <c r="U21" s="203">
        <f t="shared" ref="U21:U27" si="4">+T21-S35</f>
        <v>8.5192803124740313E-2</v>
      </c>
      <c r="V21" s="164"/>
      <c r="W21" s="164"/>
      <c r="X21" s="164"/>
      <c r="Y21" s="164"/>
      <c r="Z21" s="164"/>
      <c r="AA21" s="164"/>
      <c r="AB21" s="164"/>
    </row>
    <row r="22" spans="1:28" ht="15" customHeight="1">
      <c r="A22" s="5" t="s">
        <v>54</v>
      </c>
      <c r="B22" s="6">
        <v>13.375</v>
      </c>
      <c r="O22" s="176" t="s">
        <v>35</v>
      </c>
      <c r="P22" s="177">
        <f>+GETPIVOTDATA("GG",$A$19,"Tipologia","FERIE")</f>
        <v>7.5</v>
      </c>
      <c r="Q22" s="189" t="s">
        <v>255</v>
      </c>
      <c r="R22" s="190" t="s">
        <v>552</v>
      </c>
      <c r="S22" s="177">
        <f>+P27</f>
        <v>39.125</v>
      </c>
      <c r="T22" s="191">
        <f t="shared" ref="T22:T27" si="5">+S22/$S$31</f>
        <v>8.8718820861678011E-2</v>
      </c>
      <c r="U22" s="203">
        <f t="shared" si="4"/>
        <v>-1.3094941292398285E-2</v>
      </c>
      <c r="V22" s="164"/>
      <c r="W22" s="164"/>
      <c r="X22" s="164"/>
      <c r="Y22" s="164"/>
      <c r="Z22" s="164"/>
      <c r="AA22" s="164"/>
      <c r="AB22" s="164"/>
    </row>
    <row r="23" spans="1:28" ht="15" customHeight="1">
      <c r="A23" s="5" t="s">
        <v>180</v>
      </c>
      <c r="B23" s="6">
        <v>28.25</v>
      </c>
      <c r="O23" s="176" t="s">
        <v>54</v>
      </c>
      <c r="P23" s="177">
        <f>+GETPIVOTDATA("GG",$A$19,"Tipologia","FORMAZIONE")</f>
        <v>13.375</v>
      </c>
      <c r="Q23" s="189" t="s">
        <v>257</v>
      </c>
      <c r="R23" s="190" t="s">
        <v>553</v>
      </c>
      <c r="S23" s="177">
        <f>+P22+P26+P28</f>
        <v>16.75</v>
      </c>
      <c r="T23" s="191">
        <f t="shared" si="5"/>
        <v>3.7981859410430842E-2</v>
      </c>
      <c r="U23" s="203">
        <f t="shared" si="4"/>
        <v>3.2025026415452781E-3</v>
      </c>
      <c r="V23" s="164"/>
      <c r="W23" s="164"/>
      <c r="X23" s="164"/>
      <c r="Y23" s="164"/>
      <c r="Z23" s="164"/>
      <c r="AA23" s="164"/>
      <c r="AB23" s="164"/>
    </row>
    <row r="24" spans="1:28" ht="15" customHeight="1">
      <c r="A24" s="5" t="s">
        <v>31</v>
      </c>
      <c r="B24" s="6">
        <v>36.5</v>
      </c>
      <c r="O24" s="176" t="s">
        <v>180</v>
      </c>
      <c r="P24" s="177">
        <f>+GETPIVOTDATA("GG",$A$19,"Tipologia","INFRASTRUTTURA IT")</f>
        <v>28.25</v>
      </c>
      <c r="Q24" s="189" t="s">
        <v>259</v>
      </c>
      <c r="R24" s="190" t="s">
        <v>554</v>
      </c>
      <c r="S24" s="177">
        <f>+P23</f>
        <v>13.375</v>
      </c>
      <c r="T24" s="191">
        <f t="shared" si="5"/>
        <v>3.0328798185941044E-2</v>
      </c>
      <c r="U24" s="203">
        <f t="shared" si="4"/>
        <v>4.8052379765169614E-3</v>
      </c>
      <c r="V24" s="164"/>
      <c r="W24" s="164"/>
      <c r="X24" s="164"/>
      <c r="Y24" s="164"/>
      <c r="Z24" s="164"/>
      <c r="AA24" s="164"/>
      <c r="AB24" s="164"/>
    </row>
    <row r="25" spans="1:28" ht="15" customHeight="1">
      <c r="A25" s="5" t="s">
        <v>52</v>
      </c>
      <c r="B25" s="6">
        <v>39.125</v>
      </c>
      <c r="O25" s="176" t="s">
        <v>31</v>
      </c>
      <c r="P25" s="177">
        <f>+GETPIVOTDATA("GG",$A$19,"Tipologia","INTERNO")</f>
        <v>36.5</v>
      </c>
      <c r="Q25" s="189" t="s">
        <v>262</v>
      </c>
      <c r="R25" s="190" t="s">
        <v>555</v>
      </c>
      <c r="S25" s="177">
        <f>+P24</f>
        <v>28.25</v>
      </c>
      <c r="T25" s="191">
        <f t="shared" si="5"/>
        <v>6.405895691609978E-2</v>
      </c>
      <c r="U25" s="203">
        <f t="shared" si="4"/>
        <v>-1.7653832911873293E-2</v>
      </c>
      <c r="V25" s="164"/>
      <c r="W25" s="164"/>
      <c r="X25" s="164"/>
      <c r="Y25" s="164"/>
      <c r="Z25" s="164"/>
      <c r="AA25" s="164"/>
      <c r="AB25" s="164"/>
    </row>
    <row r="26" spans="1:28" ht="15" customHeight="1">
      <c r="A26" s="5" t="s">
        <v>49</v>
      </c>
      <c r="B26" s="6">
        <v>4.25</v>
      </c>
      <c r="O26" s="176" t="s">
        <v>58</v>
      </c>
      <c r="P26" s="177">
        <f>+GETPIVOTDATA("GG",$A$19,"Tipologia","MALATTIA")</f>
        <v>5</v>
      </c>
      <c r="Q26" s="189" t="s">
        <v>255</v>
      </c>
      <c r="R26" s="190" t="s">
        <v>556</v>
      </c>
      <c r="S26" s="177">
        <f>+P29+P30</f>
        <v>14.5</v>
      </c>
      <c r="T26" s="191">
        <f t="shared" si="5"/>
        <v>3.2879818594104306E-2</v>
      </c>
      <c r="U26" s="203">
        <f t="shared" si="4"/>
        <v>1.1376452849900864E-2</v>
      </c>
      <c r="V26" s="164"/>
      <c r="W26" s="164"/>
      <c r="X26" s="164"/>
      <c r="Y26" s="164"/>
      <c r="Z26" s="164"/>
      <c r="AA26" s="164"/>
      <c r="AB26" s="164"/>
    </row>
    <row r="27" spans="1:28" ht="15" customHeight="1">
      <c r="A27" s="5" t="s">
        <v>33</v>
      </c>
      <c r="B27" s="6">
        <v>12.25</v>
      </c>
      <c r="O27" s="176" t="s">
        <v>52</v>
      </c>
      <c r="P27" s="177">
        <f>+GETPIVOTDATA("GG",$A$19,"Tipologia","OFFENSIVA")</f>
        <v>39.125</v>
      </c>
      <c r="Q27" s="189" t="s">
        <v>252</v>
      </c>
      <c r="R27" s="190" t="s">
        <v>263</v>
      </c>
      <c r="S27" s="177">
        <f>+P25+G21</f>
        <v>123.375</v>
      </c>
      <c r="T27" s="191">
        <f t="shared" si="5"/>
        <v>0.27976190476190477</v>
      </c>
      <c r="U27" s="203">
        <f t="shared" si="4"/>
        <v>-7.3828222388431786E-2</v>
      </c>
      <c r="V27" s="164"/>
      <c r="W27" s="164"/>
      <c r="X27" s="164"/>
      <c r="Y27" s="164"/>
      <c r="Z27" s="164"/>
      <c r="AA27" s="164"/>
      <c r="AB27" s="164"/>
    </row>
    <row r="28" spans="1:28" ht="15" customHeight="1">
      <c r="A28" s="5" t="s">
        <v>47</v>
      </c>
      <c r="B28" s="6">
        <v>2.25</v>
      </c>
      <c r="O28" s="176" t="s">
        <v>49</v>
      </c>
      <c r="P28" s="177">
        <f>+GETPIVOTDATA("GG",$A$19,"Tipologia","PERMESSO")</f>
        <v>4.25</v>
      </c>
      <c r="Q28" s="189" t="s">
        <v>255</v>
      </c>
      <c r="R28" s="176"/>
      <c r="S28" s="177"/>
      <c r="T28" s="164"/>
      <c r="U28" s="164"/>
      <c r="V28" s="164"/>
      <c r="W28" s="164"/>
      <c r="X28" s="164"/>
      <c r="Y28" s="164"/>
      <c r="Z28" s="164"/>
      <c r="AA28" s="164"/>
      <c r="AB28" s="164"/>
    </row>
    <row r="29" spans="1:28" ht="15" customHeight="1">
      <c r="A29" s="5" t="s">
        <v>58</v>
      </c>
      <c r="B29" s="6">
        <v>5</v>
      </c>
      <c r="O29" s="176" t="s">
        <v>33</v>
      </c>
      <c r="P29" s="177">
        <f>+GETPIVOTDATA("GG",$A$19,"Tipologia","PREVENDITA")</f>
        <v>12.25</v>
      </c>
      <c r="Q29" s="189" t="s">
        <v>259</v>
      </c>
      <c r="R29" s="176"/>
      <c r="S29" s="177"/>
      <c r="T29" s="164"/>
      <c r="U29" s="164"/>
      <c r="V29" s="164"/>
      <c r="W29" s="164"/>
      <c r="X29" s="164"/>
      <c r="Y29" s="164"/>
      <c r="Z29" s="164"/>
      <c r="AA29" s="164"/>
      <c r="AB29" s="164"/>
    </row>
    <row r="30" spans="1:28" ht="15" customHeight="1">
      <c r="A30" s="5" t="s">
        <v>88</v>
      </c>
      <c r="B30" s="6">
        <v>354.125</v>
      </c>
      <c r="O30" s="176" t="s">
        <v>47</v>
      </c>
      <c r="P30" s="177">
        <f>+GETPIVOTDATA("GG",$A$19,"Tipologia","SUPPORTO COMMERCIALE")</f>
        <v>2.25</v>
      </c>
      <c r="Q30" s="189" t="s">
        <v>259</v>
      </c>
      <c r="R30" s="176"/>
      <c r="S30" s="177"/>
      <c r="T30" s="164"/>
      <c r="U30" s="164"/>
      <c r="V30" s="164"/>
      <c r="W30" s="164"/>
      <c r="X30" s="164"/>
      <c r="Y30" s="164"/>
      <c r="Z30" s="164"/>
      <c r="AA30" s="164"/>
      <c r="AB30" s="164"/>
    </row>
    <row r="31" spans="1:28" ht="15" customHeight="1">
      <c r="O31" s="178" t="s">
        <v>88</v>
      </c>
      <c r="P31" s="179">
        <f>+SUM(P21:P30)</f>
        <v>354.125</v>
      </c>
      <c r="Q31" s="164"/>
      <c r="R31" s="178" t="s">
        <v>88</v>
      </c>
      <c r="S31" s="179">
        <f>+SUM(S21:S30)</f>
        <v>441</v>
      </c>
      <c r="T31" s="206">
        <f>+S31-D14</f>
        <v>0</v>
      </c>
      <c r="U31" s="164"/>
      <c r="V31" s="164"/>
      <c r="W31" s="164"/>
      <c r="X31" s="164"/>
      <c r="Y31" s="164"/>
      <c r="Z31" s="164"/>
      <c r="AA31" s="164"/>
      <c r="AB31" s="164"/>
    </row>
    <row r="32" spans="1:28" ht="15" customHeight="1">
      <c r="O32" s="193"/>
      <c r="P32" s="193"/>
      <c r="Q32" s="164"/>
      <c r="R32" s="193"/>
      <c r="S32" s="193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:28" ht="15" customHeight="1">
      <c r="O33" s="193"/>
      <c r="P33" s="193"/>
      <c r="Q33" s="164"/>
      <c r="R33" s="193"/>
      <c r="S33" s="193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ht="15" customHeight="1">
      <c r="O34" s="193"/>
      <c r="P34" s="193"/>
      <c r="Q34" s="164"/>
      <c r="R34" s="197" t="s">
        <v>87</v>
      </c>
      <c r="S34" s="197" t="s">
        <v>158</v>
      </c>
      <c r="T34" s="197" t="s">
        <v>159</v>
      </c>
      <c r="U34" s="197" t="s">
        <v>160</v>
      </c>
      <c r="V34" s="164"/>
      <c r="W34" s="164"/>
      <c r="X34" s="164"/>
      <c r="Y34" s="164"/>
      <c r="Z34" s="164"/>
      <c r="AA34" s="164"/>
      <c r="AB34" s="164"/>
    </row>
    <row r="35" spans="1:28" ht="15" customHeight="1">
      <c r="O35" s="193"/>
      <c r="P35" s="193"/>
      <c r="Q35" s="164"/>
      <c r="R35" s="197" t="s">
        <v>253</v>
      </c>
      <c r="S35" s="202">
        <v>0.38107703814510097</v>
      </c>
      <c r="T35" s="202">
        <v>0.40296228431821651</v>
      </c>
      <c r="U35" s="202">
        <v>0.42273622047244097</v>
      </c>
      <c r="V35" s="164"/>
      <c r="W35" s="164"/>
      <c r="X35" s="164"/>
      <c r="Y35" s="164"/>
      <c r="Z35" s="164"/>
      <c r="AA35" s="164"/>
    </row>
    <row r="36" spans="1:28" ht="15" customHeight="1">
      <c r="O36" s="193"/>
      <c r="P36" s="193"/>
      <c r="Q36" s="164"/>
      <c r="R36" s="197" t="s">
        <v>254</v>
      </c>
      <c r="S36" s="202">
        <v>0.1018137621540763</v>
      </c>
      <c r="T36" s="202">
        <v>8.6654451061230722E-2</v>
      </c>
      <c r="U36" s="202">
        <v>8.9637232845894269E-2</v>
      </c>
      <c r="V36" s="164"/>
      <c r="W36" s="164"/>
      <c r="X36" s="164"/>
      <c r="Y36" s="164"/>
      <c r="Z36" s="164"/>
      <c r="AA36" s="164"/>
    </row>
    <row r="37" spans="1:28" ht="15" customHeight="1">
      <c r="O37" s="193"/>
      <c r="P37" s="193"/>
      <c r="Q37" s="164"/>
      <c r="R37" s="197" t="s">
        <v>256</v>
      </c>
      <c r="S37" s="202">
        <v>3.4779356768885564E-2</v>
      </c>
      <c r="T37" s="202">
        <v>3.3898305084745763E-2</v>
      </c>
      <c r="U37" s="202">
        <v>3.5433070866141732E-2</v>
      </c>
      <c r="V37" s="164"/>
      <c r="W37" s="164"/>
      <c r="X37" s="164"/>
      <c r="Y37" s="164"/>
      <c r="Z37" s="164"/>
      <c r="AA37" s="164"/>
    </row>
    <row r="38" spans="1:28" ht="15" customHeight="1">
      <c r="A38" s="4" t="s">
        <v>243</v>
      </c>
      <c r="B38" s="4" t="s">
        <v>89</v>
      </c>
      <c r="O38" s="193"/>
      <c r="P38" s="193"/>
      <c r="Q38" s="164"/>
      <c r="R38" s="197" t="s">
        <v>258</v>
      </c>
      <c r="S38" s="202">
        <v>2.5523560209424083E-2</v>
      </c>
      <c r="T38" s="202">
        <v>3.5043518094365553E-2</v>
      </c>
      <c r="U38" s="202">
        <v>4.1268278965129357E-2</v>
      </c>
      <c r="V38" s="164"/>
      <c r="W38" s="164"/>
      <c r="X38" s="164"/>
      <c r="Y38" s="164"/>
      <c r="Z38" s="164"/>
      <c r="AA38" s="164"/>
    </row>
    <row r="39" spans="1:28" ht="15" customHeight="1">
      <c r="A39" s="4" t="s">
        <v>87</v>
      </c>
      <c r="B39" t="s">
        <v>26</v>
      </c>
      <c r="C39" t="s">
        <v>35</v>
      </c>
      <c r="D39" t="s">
        <v>54</v>
      </c>
      <c r="E39" t="s">
        <v>180</v>
      </c>
      <c r="F39" t="s">
        <v>31</v>
      </c>
      <c r="G39" t="s">
        <v>52</v>
      </c>
      <c r="H39" t="s">
        <v>49</v>
      </c>
      <c r="I39" t="s">
        <v>33</v>
      </c>
      <c r="J39" t="s">
        <v>47</v>
      </c>
      <c r="K39" t="s">
        <v>58</v>
      </c>
      <c r="L39" t="s">
        <v>88</v>
      </c>
      <c r="M39">
        <v>63</v>
      </c>
      <c r="O39" s="193"/>
      <c r="P39" s="193"/>
      <c r="Q39" s="164"/>
      <c r="R39" s="197" t="s">
        <v>260</v>
      </c>
      <c r="S39" s="202">
        <v>8.1712789827973073E-2</v>
      </c>
      <c r="T39" s="202">
        <v>7.3140937547717208E-2</v>
      </c>
      <c r="U39" s="202">
        <v>6.8757030371203606E-2</v>
      </c>
      <c r="V39" s="164"/>
      <c r="W39" s="164"/>
      <c r="X39" s="164"/>
      <c r="Y39" s="164"/>
      <c r="Z39" s="164"/>
      <c r="AA39" s="164"/>
    </row>
    <row r="40" spans="1:28" ht="15" customHeight="1">
      <c r="A40" s="5" t="s">
        <v>27</v>
      </c>
      <c r="B40" s="162">
        <v>44.25</v>
      </c>
      <c r="C40" s="162"/>
      <c r="D40" s="162">
        <v>2</v>
      </c>
      <c r="E40" s="162">
        <v>3.5</v>
      </c>
      <c r="F40" s="162">
        <v>0.5</v>
      </c>
      <c r="G40" s="162"/>
      <c r="H40" s="162">
        <v>1.75</v>
      </c>
      <c r="I40" s="162">
        <v>3</v>
      </c>
      <c r="J40" s="162"/>
      <c r="K40" s="162"/>
      <c r="L40" s="6">
        <v>55</v>
      </c>
      <c r="M40">
        <f>+M39-GETPIVOTDATA("GG",$A$38,"Tecnico","Cordoni")</f>
        <v>8</v>
      </c>
      <c r="O40" s="193"/>
      <c r="P40" s="193"/>
      <c r="Q40" s="164"/>
      <c r="R40" s="197" t="s">
        <v>261</v>
      </c>
      <c r="S40" s="202">
        <v>2.1503365744203442E-2</v>
      </c>
      <c r="T40" s="202">
        <v>3.1455183997556882E-2</v>
      </c>
      <c r="U40" s="202">
        <v>3.1214848143982003E-2</v>
      </c>
      <c r="V40" s="164"/>
      <c r="W40" s="164"/>
      <c r="X40" s="164"/>
      <c r="Y40" s="164"/>
      <c r="Z40" s="164"/>
      <c r="AA40" s="164"/>
    </row>
    <row r="41" spans="1:28" ht="15" customHeight="1">
      <c r="A41" s="5" t="s">
        <v>34</v>
      </c>
      <c r="B41" s="162">
        <v>24.375</v>
      </c>
      <c r="C41" s="162">
        <v>1.5</v>
      </c>
      <c r="D41" s="162">
        <v>3.5</v>
      </c>
      <c r="E41" s="162"/>
      <c r="F41" s="162">
        <v>11.625</v>
      </c>
      <c r="G41" s="162">
        <v>12.625</v>
      </c>
      <c r="H41" s="162"/>
      <c r="I41" s="162">
        <v>1.5</v>
      </c>
      <c r="J41" s="162">
        <v>1.25</v>
      </c>
      <c r="K41" s="162"/>
      <c r="L41" s="6">
        <v>56.375</v>
      </c>
      <c r="M41">
        <f>+M39-GETPIVOTDATA("GG",$A$38,"Tecnico","Filippi")</f>
        <v>6.625</v>
      </c>
      <c r="O41" s="193"/>
      <c r="P41" s="193"/>
      <c r="Q41" s="164"/>
      <c r="R41" s="197" t="s">
        <v>263</v>
      </c>
      <c r="S41" s="202">
        <v>0.35359012715033655</v>
      </c>
      <c r="T41" s="202">
        <v>0.33684531989616734</v>
      </c>
      <c r="U41" s="202">
        <v>0.31095331833520812</v>
      </c>
      <c r="V41" s="164"/>
      <c r="W41" s="164"/>
      <c r="X41" s="164"/>
      <c r="Y41" s="164"/>
      <c r="Z41" s="164"/>
      <c r="AA41" s="164"/>
    </row>
    <row r="42" spans="1:28" ht="15" customHeight="1">
      <c r="A42" s="5" t="s">
        <v>38</v>
      </c>
      <c r="B42" s="162">
        <v>31.5</v>
      </c>
      <c r="C42" s="162">
        <v>2</v>
      </c>
      <c r="D42" s="162">
        <v>2.5</v>
      </c>
      <c r="E42" s="162">
        <v>15</v>
      </c>
      <c r="F42" s="162"/>
      <c r="G42" s="162">
        <v>4</v>
      </c>
      <c r="H42" s="162">
        <v>0.5</v>
      </c>
      <c r="I42" s="162">
        <v>1.5</v>
      </c>
      <c r="J42" s="162">
        <v>1</v>
      </c>
      <c r="K42" s="162">
        <v>4</v>
      </c>
      <c r="L42" s="6">
        <v>62</v>
      </c>
      <c r="M42">
        <f>+M39-GETPIVOTDATA("GG",$A$38,"Tecnico","Imbrauglio")</f>
        <v>1</v>
      </c>
      <c r="O42" s="193"/>
      <c r="P42" s="193"/>
      <c r="Q42" s="164"/>
      <c r="R42" s="193"/>
      <c r="S42" s="164"/>
      <c r="T42" s="164"/>
      <c r="U42" s="164"/>
      <c r="V42" s="164"/>
      <c r="W42" s="164"/>
      <c r="X42" s="164"/>
      <c r="Y42" s="164"/>
      <c r="Z42" s="164"/>
      <c r="AA42" s="164"/>
    </row>
    <row r="43" spans="1:28" ht="15" customHeight="1">
      <c r="A43" s="5" t="s">
        <v>30</v>
      </c>
      <c r="B43" s="162">
        <v>26.5</v>
      </c>
      <c r="C43" s="162">
        <v>3</v>
      </c>
      <c r="D43" s="162">
        <v>1.375</v>
      </c>
      <c r="E43" s="162"/>
      <c r="F43" s="162">
        <v>16.875</v>
      </c>
      <c r="G43" s="162">
        <v>9</v>
      </c>
      <c r="H43" s="162"/>
      <c r="I43" s="162">
        <v>0.5</v>
      </c>
      <c r="J43" s="162"/>
      <c r="K43" s="162"/>
      <c r="L43" s="6">
        <v>57.25</v>
      </c>
      <c r="M43">
        <f>+M39-GETPIVOTDATA("GG",$A$38,"Tecnico","Luzzani")</f>
        <v>5.75</v>
      </c>
      <c r="O43" s="193"/>
      <c r="P43" s="193"/>
      <c r="Q43" s="164"/>
      <c r="R43" s="193"/>
      <c r="S43" s="193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28" ht="15" customHeight="1">
      <c r="A44" s="5" t="s">
        <v>41</v>
      </c>
      <c r="B44" s="162">
        <v>53</v>
      </c>
      <c r="C44" s="162"/>
      <c r="D44" s="162">
        <v>1</v>
      </c>
      <c r="E44" s="162">
        <v>6.25</v>
      </c>
      <c r="F44" s="162">
        <v>0.5</v>
      </c>
      <c r="G44" s="162"/>
      <c r="H44" s="162"/>
      <c r="I44" s="162"/>
      <c r="J44" s="162"/>
      <c r="K44" s="162"/>
      <c r="L44" s="6">
        <v>60.75</v>
      </c>
      <c r="M44">
        <f>+M39-GETPIVOTDATA("GG",$A$38,"Tecnico","Romeo")</f>
        <v>2.25</v>
      </c>
      <c r="O44" s="193"/>
      <c r="P44" s="193"/>
      <c r="Q44" s="164"/>
      <c r="R44" s="193"/>
      <c r="S44" s="193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:28" ht="15" customHeight="1">
      <c r="A45" s="5" t="s">
        <v>56</v>
      </c>
      <c r="B45" s="162">
        <v>20.25</v>
      </c>
      <c r="C45" s="162">
        <v>1</v>
      </c>
      <c r="D45" s="162">
        <v>3</v>
      </c>
      <c r="E45" s="162">
        <v>3.5</v>
      </c>
      <c r="F45" s="162">
        <v>5</v>
      </c>
      <c r="G45" s="162">
        <v>2</v>
      </c>
      <c r="H45" s="162">
        <v>2</v>
      </c>
      <c r="I45" s="162">
        <v>5.75</v>
      </c>
      <c r="J45" s="162"/>
      <c r="K45" s="162"/>
      <c r="L45" s="6">
        <v>42.5</v>
      </c>
      <c r="M45">
        <f>+M39-GETPIVOTDATA("GG",$A$38,"Tecnico","Rumore")</f>
        <v>20.5</v>
      </c>
      <c r="O45" s="193"/>
      <c r="P45" s="193"/>
      <c r="Q45" s="164"/>
      <c r="R45" s="193"/>
      <c r="S45" s="193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:28" ht="15" customHeight="1">
      <c r="A46" s="5" t="s">
        <v>25</v>
      </c>
      <c r="B46" s="162">
        <v>5.75</v>
      </c>
      <c r="C46" s="162"/>
      <c r="D46" s="162"/>
      <c r="E46" s="162"/>
      <c r="F46" s="162">
        <v>2</v>
      </c>
      <c r="G46" s="162">
        <v>11.5</v>
      </c>
      <c r="H46" s="162"/>
      <c r="I46" s="162"/>
      <c r="J46" s="162"/>
      <c r="K46" s="162">
        <v>1</v>
      </c>
      <c r="L46" s="6">
        <v>20.25</v>
      </c>
      <c r="M46">
        <f>+M39-GETPIVOTDATA("GG",$A$38,"Tecnico","Mazzeo")</f>
        <v>42.75</v>
      </c>
      <c r="O46" s="193"/>
      <c r="P46" s="193"/>
      <c r="Q46" s="164"/>
      <c r="R46" s="193"/>
      <c r="S46" s="193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28" ht="15" customHeight="1">
      <c r="A47" s="5" t="s">
        <v>88</v>
      </c>
      <c r="B47" s="162">
        <v>205.625</v>
      </c>
      <c r="C47" s="162">
        <v>7.5</v>
      </c>
      <c r="D47" s="162">
        <v>13.375</v>
      </c>
      <c r="E47" s="162">
        <v>28.25</v>
      </c>
      <c r="F47" s="162">
        <v>36.5</v>
      </c>
      <c r="G47" s="162">
        <v>39.125</v>
      </c>
      <c r="H47" s="162">
        <v>4.25</v>
      </c>
      <c r="I47" s="162">
        <v>12.25</v>
      </c>
      <c r="J47" s="162">
        <v>2.25</v>
      </c>
      <c r="K47" s="162">
        <v>5</v>
      </c>
      <c r="L47" s="6">
        <v>354.125</v>
      </c>
      <c r="O47" s="193"/>
      <c r="P47" s="193"/>
      <c r="Q47" s="164"/>
      <c r="R47" s="193"/>
      <c r="S47" s="193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:28" ht="15" customHeight="1">
      <c r="O48" s="193"/>
      <c r="P48" s="193"/>
      <c r="Q48" s="164"/>
      <c r="R48" s="193"/>
      <c r="S48" s="193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:28" ht="15" customHeight="1">
      <c r="O49" s="193"/>
      <c r="P49" s="193"/>
      <c r="Q49" s="164"/>
      <c r="R49" s="193"/>
      <c r="S49" s="193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:28" ht="15" customHeight="1">
      <c r="O50" s="193"/>
      <c r="P50" s="193"/>
      <c r="Q50" s="164"/>
      <c r="R50" s="193"/>
      <c r="S50" s="193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:28" ht="15" customHeight="1">
      <c r="A51" s="4" t="s">
        <v>243</v>
      </c>
      <c r="B51" s="4" t="s">
        <v>89</v>
      </c>
      <c r="O51" s="165" t="s">
        <v>243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:28" ht="12.75">
      <c r="A52" s="4" t="s">
        <v>87</v>
      </c>
      <c r="B52" s="79" t="s">
        <v>186</v>
      </c>
      <c r="C52" s="79" t="s">
        <v>187</v>
      </c>
      <c r="D52" s="79" t="s">
        <v>188</v>
      </c>
      <c r="E52" s="79" t="s">
        <v>88</v>
      </c>
      <c r="O52" s="165" t="s">
        <v>87</v>
      </c>
      <c r="P52" s="175" t="s">
        <v>186</v>
      </c>
      <c r="Q52" s="165" t="s">
        <v>187</v>
      </c>
      <c r="R52" s="165" t="s">
        <v>188</v>
      </c>
      <c r="S52" s="165" t="s">
        <v>189</v>
      </c>
      <c r="T52" s="165" t="s">
        <v>190</v>
      </c>
      <c r="U52" s="165" t="s">
        <v>191</v>
      </c>
      <c r="V52" s="165" t="s">
        <v>221</v>
      </c>
      <c r="W52" s="165" t="s">
        <v>227</v>
      </c>
      <c r="X52" s="165" t="s">
        <v>237</v>
      </c>
      <c r="Y52" s="175" t="s">
        <v>238</v>
      </c>
      <c r="Z52" s="175" t="s">
        <v>246</v>
      </c>
      <c r="AA52" s="175" t="s">
        <v>247</v>
      </c>
      <c r="AB52" s="165" t="s">
        <v>88</v>
      </c>
    </row>
    <row r="53" spans="1:28" ht="15" customHeight="1">
      <c r="A53" s="5" t="s">
        <v>26</v>
      </c>
      <c r="B53" s="6">
        <v>54.75</v>
      </c>
      <c r="C53" s="6">
        <v>73.875</v>
      </c>
      <c r="D53" s="6">
        <v>77</v>
      </c>
      <c r="E53" s="163">
        <v>205.625</v>
      </c>
      <c r="O53" s="165" t="s">
        <v>26</v>
      </c>
      <c r="P53" s="166">
        <v>57</v>
      </c>
      <c r="Q53" s="167">
        <v>65.125</v>
      </c>
      <c r="R53" s="167">
        <v>59.75</v>
      </c>
      <c r="S53" s="167">
        <v>67</v>
      </c>
      <c r="T53" s="167">
        <v>53.5</v>
      </c>
      <c r="U53" s="167">
        <v>70.25</v>
      </c>
      <c r="V53" s="167">
        <v>41.5</v>
      </c>
      <c r="W53" s="167">
        <v>22.25</v>
      </c>
      <c r="X53" s="167">
        <v>76</v>
      </c>
      <c r="Y53" s="167">
        <v>67.75</v>
      </c>
      <c r="Z53" s="167">
        <v>99.5</v>
      </c>
      <c r="AA53" s="168">
        <v>72</v>
      </c>
      <c r="AB53" s="165">
        <f>+SUM(P53:AA53)</f>
        <v>751.625</v>
      </c>
    </row>
    <row r="54" spans="1:28" ht="15" customHeight="1">
      <c r="A54" s="5" t="s">
        <v>35</v>
      </c>
      <c r="B54" s="6">
        <v>4.5</v>
      </c>
      <c r="C54" s="6"/>
      <c r="D54" s="6">
        <v>3</v>
      </c>
      <c r="E54" s="163">
        <v>7.5</v>
      </c>
      <c r="O54" s="165" t="s">
        <v>35</v>
      </c>
      <c r="P54" s="169">
        <v>8</v>
      </c>
      <c r="Q54" s="170">
        <v>1</v>
      </c>
      <c r="R54" s="170">
        <v>10</v>
      </c>
      <c r="S54" s="170">
        <v>6</v>
      </c>
      <c r="T54" s="170">
        <v>1</v>
      </c>
      <c r="U54" s="170">
        <v>7</v>
      </c>
      <c r="V54" s="170">
        <v>17</v>
      </c>
      <c r="W54" s="170">
        <v>57</v>
      </c>
      <c r="X54" s="170"/>
      <c r="Y54" s="170">
        <v>1</v>
      </c>
      <c r="Z54" s="170">
        <v>1</v>
      </c>
      <c r="AA54" s="171">
        <v>9.5</v>
      </c>
      <c r="AB54" s="165">
        <f t="shared" ref="AB54:AB62" si="6">+SUM(P54:AA54)</f>
        <v>118.5</v>
      </c>
    </row>
    <row r="55" spans="1:28" ht="15" customHeight="1">
      <c r="A55" s="5" t="s">
        <v>54</v>
      </c>
      <c r="B55" s="6">
        <v>2.5</v>
      </c>
      <c r="C55" s="6">
        <v>6</v>
      </c>
      <c r="D55" s="6">
        <v>4.875</v>
      </c>
      <c r="E55" s="163">
        <v>13.375</v>
      </c>
      <c r="O55" s="165" t="s">
        <v>54</v>
      </c>
      <c r="P55" s="169">
        <v>0.25</v>
      </c>
      <c r="Q55" s="170">
        <v>4.25</v>
      </c>
      <c r="R55" s="170">
        <v>11.5</v>
      </c>
      <c r="S55" s="170">
        <v>4</v>
      </c>
      <c r="T55" s="170">
        <v>5.25</v>
      </c>
      <c r="U55" s="170">
        <v>5</v>
      </c>
      <c r="V55" s="170">
        <v>11.25</v>
      </c>
      <c r="W55" s="170"/>
      <c r="X55" s="170">
        <v>5</v>
      </c>
      <c r="Y55" s="170">
        <v>3.5</v>
      </c>
      <c r="Z55" s="170">
        <v>4</v>
      </c>
      <c r="AA55" s="171">
        <v>9</v>
      </c>
      <c r="AB55" s="165">
        <f t="shared" si="6"/>
        <v>63</v>
      </c>
    </row>
    <row r="56" spans="1:28" ht="15" customHeight="1">
      <c r="A56" s="5" t="s">
        <v>180</v>
      </c>
      <c r="B56" s="6">
        <v>15.5</v>
      </c>
      <c r="C56" s="6">
        <v>7.25</v>
      </c>
      <c r="D56" s="6">
        <v>5.5</v>
      </c>
      <c r="E56" s="163">
        <v>28.25</v>
      </c>
      <c r="O56" s="165" t="s">
        <v>180</v>
      </c>
      <c r="P56" s="169"/>
      <c r="Q56" s="170"/>
      <c r="R56" s="170"/>
      <c r="S56" s="170">
        <v>4.25</v>
      </c>
      <c r="T56" s="170">
        <v>8.625</v>
      </c>
      <c r="U56" s="170">
        <v>7.25</v>
      </c>
      <c r="V56" s="170">
        <v>1.5</v>
      </c>
      <c r="W56" s="170">
        <v>4.5</v>
      </c>
      <c r="X56" s="170">
        <v>13</v>
      </c>
      <c r="Y56" s="170">
        <v>25.25</v>
      </c>
      <c r="Z56" s="170">
        <v>4.5</v>
      </c>
      <c r="AA56" s="171">
        <v>4.5</v>
      </c>
      <c r="AB56" s="165">
        <f t="shared" si="6"/>
        <v>73.375</v>
      </c>
    </row>
    <row r="57" spans="1:28" ht="15" customHeight="1">
      <c r="A57" s="5" t="s">
        <v>31</v>
      </c>
      <c r="B57" s="6">
        <v>12.5</v>
      </c>
      <c r="C57" s="6">
        <v>14.75</v>
      </c>
      <c r="D57" s="6">
        <v>9.25</v>
      </c>
      <c r="E57" s="163">
        <v>36.5</v>
      </c>
      <c r="O57" s="165" t="s">
        <v>31</v>
      </c>
      <c r="P57" s="169">
        <v>30.625</v>
      </c>
      <c r="Q57" s="170">
        <v>26.5</v>
      </c>
      <c r="R57" s="170">
        <v>35.5</v>
      </c>
      <c r="S57" s="170">
        <v>28.125</v>
      </c>
      <c r="T57" s="170">
        <v>39.5</v>
      </c>
      <c r="U57" s="170">
        <v>29</v>
      </c>
      <c r="V57" s="170">
        <v>29.125</v>
      </c>
      <c r="W57" s="170">
        <v>13.75</v>
      </c>
      <c r="X57" s="170">
        <v>22</v>
      </c>
      <c r="Y57" s="170">
        <v>21.75</v>
      </c>
      <c r="Z57" s="170">
        <v>19.5</v>
      </c>
      <c r="AA57" s="171">
        <v>18</v>
      </c>
      <c r="AB57" s="165">
        <f t="shared" si="6"/>
        <v>313.375</v>
      </c>
    </row>
    <row r="58" spans="1:28" ht="15" customHeight="1">
      <c r="A58" s="5" t="s">
        <v>52</v>
      </c>
      <c r="B58" s="6">
        <v>16.5</v>
      </c>
      <c r="C58" s="6">
        <v>11.625</v>
      </c>
      <c r="D58" s="6">
        <v>11</v>
      </c>
      <c r="E58" s="163">
        <v>39.125</v>
      </c>
      <c r="O58" s="165" t="s">
        <v>58</v>
      </c>
      <c r="P58" s="169">
        <v>5</v>
      </c>
      <c r="Q58" s="170"/>
      <c r="R58" s="170">
        <v>1</v>
      </c>
      <c r="S58" s="170"/>
      <c r="T58" s="170">
        <v>5</v>
      </c>
      <c r="U58" s="170">
        <v>3</v>
      </c>
      <c r="V58" s="170"/>
      <c r="W58" s="170"/>
      <c r="X58" s="170">
        <v>1</v>
      </c>
      <c r="Y58" s="170"/>
      <c r="Z58" s="170">
        <v>3</v>
      </c>
      <c r="AA58" s="171">
        <v>7</v>
      </c>
      <c r="AB58" s="165">
        <f t="shared" si="6"/>
        <v>25</v>
      </c>
    </row>
    <row r="59" spans="1:28" ht="15" customHeight="1">
      <c r="A59" s="5" t="s">
        <v>49</v>
      </c>
      <c r="B59" s="6">
        <v>2.25</v>
      </c>
      <c r="C59" s="6">
        <v>2</v>
      </c>
      <c r="D59" s="6"/>
      <c r="E59" s="163">
        <v>4.25</v>
      </c>
      <c r="O59" s="165" t="s">
        <v>52</v>
      </c>
      <c r="P59" s="169">
        <v>2</v>
      </c>
      <c r="Q59" s="170">
        <v>5.25</v>
      </c>
      <c r="R59" s="170">
        <v>6.25</v>
      </c>
      <c r="S59" s="170">
        <v>2.5</v>
      </c>
      <c r="T59" s="170">
        <v>17</v>
      </c>
      <c r="U59" s="170">
        <v>3</v>
      </c>
      <c r="V59" s="170"/>
      <c r="W59" s="170">
        <v>8</v>
      </c>
      <c r="X59" s="170">
        <v>2</v>
      </c>
      <c r="Y59" s="170">
        <v>2.5</v>
      </c>
      <c r="Z59" s="170">
        <v>4</v>
      </c>
      <c r="AA59" s="171">
        <v>3</v>
      </c>
      <c r="AB59" s="165">
        <f t="shared" si="6"/>
        <v>55.5</v>
      </c>
    </row>
    <row r="60" spans="1:28" ht="15" customHeight="1">
      <c r="A60" s="5" t="s">
        <v>33</v>
      </c>
      <c r="B60" s="6">
        <v>3.25</v>
      </c>
      <c r="C60" s="6">
        <v>6.5</v>
      </c>
      <c r="D60" s="6">
        <v>2.5</v>
      </c>
      <c r="E60" s="163">
        <v>12.25</v>
      </c>
      <c r="O60" s="165" t="s">
        <v>49</v>
      </c>
      <c r="P60" s="169">
        <v>2</v>
      </c>
      <c r="Q60" s="170">
        <v>2.375</v>
      </c>
      <c r="R60" s="170">
        <v>1.5</v>
      </c>
      <c r="S60" s="170">
        <v>3</v>
      </c>
      <c r="T60" s="170">
        <v>0.5</v>
      </c>
      <c r="U60" s="170">
        <v>0.5</v>
      </c>
      <c r="V60" s="170">
        <v>1</v>
      </c>
      <c r="W60" s="170">
        <v>2.25</v>
      </c>
      <c r="X60" s="170">
        <v>1</v>
      </c>
      <c r="Y60" s="170">
        <v>1.25</v>
      </c>
      <c r="Z60" s="170">
        <v>0.5</v>
      </c>
      <c r="AA60" s="171"/>
      <c r="AB60" s="165">
        <f t="shared" si="6"/>
        <v>15.875</v>
      </c>
    </row>
    <row r="61" spans="1:28" ht="15" customHeight="1">
      <c r="A61" s="5" t="s">
        <v>47</v>
      </c>
      <c r="B61" s="130">
        <v>0.25</v>
      </c>
      <c r="C61" s="130">
        <v>0.25</v>
      </c>
      <c r="D61" s="130">
        <v>1.75</v>
      </c>
      <c r="E61" s="163">
        <v>2.25</v>
      </c>
      <c r="O61" s="165" t="s">
        <v>33</v>
      </c>
      <c r="P61" s="169">
        <v>7.375</v>
      </c>
      <c r="Q61" s="170">
        <v>8.5</v>
      </c>
      <c r="R61" s="170">
        <v>7.75</v>
      </c>
      <c r="S61" s="170">
        <v>5.25</v>
      </c>
      <c r="T61" s="170">
        <v>8.75</v>
      </c>
      <c r="U61" s="170">
        <v>21.375</v>
      </c>
      <c r="V61" s="170">
        <v>21.5</v>
      </c>
      <c r="W61" s="170">
        <v>2.75</v>
      </c>
      <c r="X61" s="170">
        <v>9.25</v>
      </c>
      <c r="Y61" s="170">
        <v>3.625</v>
      </c>
      <c r="Z61" s="170">
        <v>4.5</v>
      </c>
      <c r="AA61" s="171">
        <v>1</v>
      </c>
      <c r="AB61" s="165">
        <f t="shared" si="6"/>
        <v>101.625</v>
      </c>
    </row>
    <row r="62" spans="1:28" ht="15" customHeight="1">
      <c r="A62" s="5" t="s">
        <v>58</v>
      </c>
      <c r="B62" s="6"/>
      <c r="C62" s="6">
        <v>4</v>
      </c>
      <c r="D62" s="6">
        <v>1</v>
      </c>
      <c r="E62" s="163">
        <v>5</v>
      </c>
      <c r="O62" s="165" t="s">
        <v>47</v>
      </c>
      <c r="P62" s="172"/>
      <c r="Q62" s="173">
        <v>1</v>
      </c>
      <c r="R62" s="173">
        <v>1.5</v>
      </c>
      <c r="S62" s="173">
        <v>4.5</v>
      </c>
      <c r="T62" s="173">
        <v>4.75</v>
      </c>
      <c r="U62" s="173"/>
      <c r="V62" s="173">
        <v>3</v>
      </c>
      <c r="W62" s="173"/>
      <c r="X62" s="173">
        <v>2</v>
      </c>
      <c r="Y62" s="173">
        <v>2.875</v>
      </c>
      <c r="Z62" s="173">
        <v>0.5</v>
      </c>
      <c r="AA62" s="174">
        <v>0.5</v>
      </c>
      <c r="AB62" s="165">
        <f t="shared" si="6"/>
        <v>20.625</v>
      </c>
    </row>
    <row r="63" spans="1:28" ht="15" customHeight="1">
      <c r="A63" s="5" t="s">
        <v>88</v>
      </c>
      <c r="B63" s="130">
        <v>112</v>
      </c>
      <c r="C63" s="130">
        <v>126.25</v>
      </c>
      <c r="D63" s="130">
        <v>115.875</v>
      </c>
      <c r="E63" s="163">
        <v>354.125</v>
      </c>
      <c r="O63" s="165" t="s">
        <v>88</v>
      </c>
      <c r="P63" s="165">
        <f t="shared" ref="P63:AB63" si="7">SUM(P53:P62)</f>
        <v>112.25</v>
      </c>
      <c r="Q63" s="165">
        <f t="shared" si="7"/>
        <v>114</v>
      </c>
      <c r="R63" s="165">
        <f t="shared" si="7"/>
        <v>134.75</v>
      </c>
      <c r="S63" s="165">
        <f t="shared" si="7"/>
        <v>124.625</v>
      </c>
      <c r="T63" s="165">
        <f t="shared" si="7"/>
        <v>143.875</v>
      </c>
      <c r="U63" s="165">
        <f t="shared" si="7"/>
        <v>146.375</v>
      </c>
      <c r="V63" s="165">
        <f t="shared" si="7"/>
        <v>125.875</v>
      </c>
      <c r="W63" s="165">
        <f t="shared" si="7"/>
        <v>110.5</v>
      </c>
      <c r="X63" s="165">
        <f t="shared" si="7"/>
        <v>131.25</v>
      </c>
      <c r="Y63" s="165">
        <f t="shared" si="7"/>
        <v>129.5</v>
      </c>
      <c r="Z63" s="165">
        <f t="shared" si="7"/>
        <v>141</v>
      </c>
      <c r="AA63" s="165">
        <f t="shared" si="7"/>
        <v>124.5</v>
      </c>
      <c r="AB63" s="165">
        <f t="shared" si="7"/>
        <v>1538.5</v>
      </c>
    </row>
    <row r="64" spans="1:28" ht="15" customHeight="1"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</row>
    <row r="65" spans="1:29" ht="15" customHeight="1"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</row>
    <row r="66" spans="1:29" ht="15" customHeight="1"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</row>
    <row r="67" spans="1:29" ht="15" customHeight="1"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</row>
    <row r="68" spans="1:29" ht="15" customHeight="1"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</row>
    <row r="69" spans="1:29" ht="15" customHeight="1">
      <c r="A69" s="4" t="s">
        <v>22</v>
      </c>
      <c r="B69" t="s">
        <v>560</v>
      </c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</row>
    <row r="70" spans="1:29" ht="15" customHeight="1"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</row>
    <row r="71" spans="1:29" ht="15" customHeight="1">
      <c r="A71" s="4" t="s">
        <v>243</v>
      </c>
      <c r="B71" s="4" t="s">
        <v>89</v>
      </c>
      <c r="X71" s="164"/>
      <c r="Y71" s="164"/>
      <c r="Z71" s="188" t="s">
        <v>264</v>
      </c>
      <c r="AA71" s="164"/>
      <c r="AB71" s="164"/>
    </row>
    <row r="72" spans="1:29" ht="12.75">
      <c r="A72" s="4" t="s">
        <v>87</v>
      </c>
      <c r="B72" s="79" t="s">
        <v>186</v>
      </c>
      <c r="C72" s="79" t="s">
        <v>187</v>
      </c>
      <c r="D72" s="79" t="s">
        <v>188</v>
      </c>
      <c r="E72" s="79" t="s">
        <v>88</v>
      </c>
      <c r="X72" s="214" t="s">
        <v>237</v>
      </c>
      <c r="Y72" s="175" t="s">
        <v>238</v>
      </c>
      <c r="Z72" s="175" t="s">
        <v>246</v>
      </c>
      <c r="AA72" s="175" t="s">
        <v>247</v>
      </c>
      <c r="AB72" s="165" t="s">
        <v>88</v>
      </c>
      <c r="AC72">
        <v>254</v>
      </c>
    </row>
    <row r="73" spans="1:29" ht="15" customHeight="1">
      <c r="A73" s="5" t="s">
        <v>27</v>
      </c>
      <c r="B73" s="6">
        <v>8.75</v>
      </c>
      <c r="C73" s="6">
        <v>19</v>
      </c>
      <c r="D73" s="6">
        <v>16.5</v>
      </c>
      <c r="E73" s="6">
        <v>44.25</v>
      </c>
      <c r="X73" s="215"/>
      <c r="Y73" s="215"/>
      <c r="Z73" s="215"/>
      <c r="AA73" s="193"/>
      <c r="AB73" s="165">
        <f>+SUM(P73:AA73)</f>
        <v>0</v>
      </c>
    </row>
    <row r="74" spans="1:29" ht="15" customHeight="1">
      <c r="A74" s="5" t="s">
        <v>34</v>
      </c>
      <c r="B74" s="6">
        <v>11.75</v>
      </c>
      <c r="C74" s="6">
        <v>13.75</v>
      </c>
      <c r="D74" s="6">
        <v>11.5</v>
      </c>
      <c r="E74" s="6">
        <v>37</v>
      </c>
      <c r="X74" s="193">
        <v>21</v>
      </c>
      <c r="Y74" s="193">
        <v>20.5</v>
      </c>
      <c r="Z74" s="193">
        <v>20.5</v>
      </c>
      <c r="AA74" s="193">
        <v>16</v>
      </c>
      <c r="AB74" s="165">
        <f t="shared" ref="AB74:AB80" si="8">+SUM(P74:AA74)</f>
        <v>78</v>
      </c>
      <c r="AC74" s="163">
        <f>+$AC$72-AB74</f>
        <v>176</v>
      </c>
    </row>
    <row r="75" spans="1:29" ht="15" customHeight="1">
      <c r="A75" s="5" t="s">
        <v>38</v>
      </c>
      <c r="B75" s="6">
        <v>8.5</v>
      </c>
      <c r="C75" s="6">
        <v>11</v>
      </c>
      <c r="D75" s="6">
        <v>16</v>
      </c>
      <c r="E75" s="6">
        <v>35.5</v>
      </c>
      <c r="X75" s="193">
        <v>22</v>
      </c>
      <c r="Y75" s="193">
        <v>21</v>
      </c>
      <c r="Z75" s="193">
        <v>19.75</v>
      </c>
      <c r="AA75" s="193">
        <v>18.5</v>
      </c>
      <c r="AB75" s="165">
        <f t="shared" si="8"/>
        <v>81.25</v>
      </c>
      <c r="AC75" s="163">
        <f t="shared" ref="AC75:AC80" si="9">+$AC$72-AB75</f>
        <v>172.75</v>
      </c>
    </row>
    <row r="76" spans="1:29" ht="15" customHeight="1">
      <c r="A76" s="5" t="s">
        <v>30</v>
      </c>
      <c r="B76" s="6">
        <v>15.5</v>
      </c>
      <c r="C76" s="6">
        <v>12.75</v>
      </c>
      <c r="D76" s="6">
        <v>7.25</v>
      </c>
      <c r="E76" s="6">
        <v>35.5</v>
      </c>
      <c r="X76" s="193">
        <v>21.5</v>
      </c>
      <c r="Y76" s="193">
        <v>21</v>
      </c>
      <c r="Z76" s="193">
        <v>21</v>
      </c>
      <c r="AA76" s="193">
        <v>15</v>
      </c>
      <c r="AB76" s="165">
        <f t="shared" si="8"/>
        <v>78.5</v>
      </c>
      <c r="AC76" s="163">
        <f t="shared" si="9"/>
        <v>175.5</v>
      </c>
    </row>
    <row r="77" spans="1:29" ht="15" customHeight="1">
      <c r="A77" s="5" t="s">
        <v>25</v>
      </c>
      <c r="B77" s="6">
        <v>3.5</v>
      </c>
      <c r="C77" s="6">
        <v>3</v>
      </c>
      <c r="D77" s="6">
        <v>10.75</v>
      </c>
      <c r="E77" s="6">
        <v>17.25</v>
      </c>
      <c r="X77" s="193">
        <v>22</v>
      </c>
      <c r="Y77" s="193">
        <v>20.5</v>
      </c>
      <c r="Z77" s="193">
        <v>22</v>
      </c>
      <c r="AA77" s="193">
        <v>21</v>
      </c>
      <c r="AB77" s="165">
        <f t="shared" si="8"/>
        <v>85.5</v>
      </c>
      <c r="AC77" s="163">
        <f t="shared" si="9"/>
        <v>168.5</v>
      </c>
    </row>
    <row r="78" spans="1:29" ht="15" customHeight="1">
      <c r="A78" s="5" t="s">
        <v>41</v>
      </c>
      <c r="B78" s="6">
        <v>16.75</v>
      </c>
      <c r="C78" s="6">
        <v>17.25</v>
      </c>
      <c r="D78" s="6">
        <v>19</v>
      </c>
      <c r="E78" s="6">
        <v>53</v>
      </c>
      <c r="X78" s="193">
        <v>4</v>
      </c>
      <c r="Y78" s="193">
        <v>6.5</v>
      </c>
      <c r="Z78" s="193">
        <v>16.75</v>
      </c>
      <c r="AA78" s="193">
        <v>20.5</v>
      </c>
      <c r="AB78" s="165">
        <f t="shared" si="8"/>
        <v>47.75</v>
      </c>
      <c r="AC78" s="163">
        <f t="shared" si="9"/>
        <v>206.25</v>
      </c>
    </row>
    <row r="79" spans="1:29" ht="15" customHeight="1">
      <c r="A79" s="5" t="s">
        <v>56</v>
      </c>
      <c r="B79" s="6">
        <v>6.5</v>
      </c>
      <c r="C79" s="6">
        <v>8.75</v>
      </c>
      <c r="D79" s="6">
        <v>7</v>
      </c>
      <c r="E79" s="6">
        <v>22.25</v>
      </c>
      <c r="X79" s="193">
        <v>22.25</v>
      </c>
      <c r="Y79" s="193">
        <v>21</v>
      </c>
      <c r="Z79" s="193">
        <v>20.5</v>
      </c>
      <c r="AA79" s="193">
        <v>13</v>
      </c>
      <c r="AB79" s="165">
        <f t="shared" si="8"/>
        <v>76.75</v>
      </c>
      <c r="AC79" s="163">
        <f t="shared" si="9"/>
        <v>177.25</v>
      </c>
    </row>
    <row r="80" spans="1:29" ht="15" customHeight="1">
      <c r="A80" s="5" t="s">
        <v>88</v>
      </c>
      <c r="B80" s="6">
        <v>71.25</v>
      </c>
      <c r="C80" s="6">
        <v>85.5</v>
      </c>
      <c r="D80" s="6">
        <v>88</v>
      </c>
      <c r="E80" s="6">
        <v>244.75</v>
      </c>
      <c r="O80" s="196" t="s">
        <v>56</v>
      </c>
      <c r="P80" s="176">
        <v>14.25</v>
      </c>
      <c r="Q80" s="193">
        <v>18.25</v>
      </c>
      <c r="R80" s="193">
        <v>20.25</v>
      </c>
      <c r="S80" s="193">
        <v>14.75</v>
      </c>
      <c r="T80" s="193">
        <v>16.625</v>
      </c>
      <c r="U80" s="193">
        <v>20</v>
      </c>
      <c r="V80" s="193">
        <v>15.375</v>
      </c>
      <c r="W80" s="193">
        <v>5</v>
      </c>
      <c r="X80" s="193">
        <v>18.5</v>
      </c>
      <c r="Y80" s="193">
        <v>19</v>
      </c>
      <c r="Z80" s="193">
        <v>20.5</v>
      </c>
      <c r="AA80" s="193">
        <v>20.5</v>
      </c>
      <c r="AB80" s="165">
        <f t="shared" si="8"/>
        <v>203</v>
      </c>
      <c r="AC80" s="163">
        <f t="shared" si="9"/>
        <v>51</v>
      </c>
    </row>
    <row r="81" spans="2:29" ht="15" customHeight="1">
      <c r="O81" s="197" t="s">
        <v>88</v>
      </c>
      <c r="P81" s="178">
        <f t="shared" ref="P81:X81" si="10">+SUM(P73:P80)</f>
        <v>14.25</v>
      </c>
      <c r="Q81" s="194">
        <f t="shared" si="10"/>
        <v>18.25</v>
      </c>
      <c r="R81" s="194">
        <f t="shared" si="10"/>
        <v>20.25</v>
      </c>
      <c r="S81" s="194">
        <f t="shared" si="10"/>
        <v>14.75</v>
      </c>
      <c r="T81" s="194">
        <f t="shared" si="10"/>
        <v>16.625</v>
      </c>
      <c r="U81" s="194">
        <f t="shared" si="10"/>
        <v>20</v>
      </c>
      <c r="V81" s="194">
        <f t="shared" si="10"/>
        <v>15.375</v>
      </c>
      <c r="W81" s="194">
        <f t="shared" si="10"/>
        <v>5</v>
      </c>
      <c r="X81" s="194">
        <f t="shared" si="10"/>
        <v>131.25</v>
      </c>
      <c r="Y81" s="194">
        <f>+SUM(Y73:Y80)</f>
        <v>129.5</v>
      </c>
      <c r="Z81" s="194">
        <f>+SUM(Z73:Z80)</f>
        <v>141</v>
      </c>
      <c r="AA81" s="194">
        <f>+SUM(AA73:AA80)</f>
        <v>124.5</v>
      </c>
      <c r="AB81" s="165">
        <f>+SUM(AB73:AB80)</f>
        <v>650.75</v>
      </c>
      <c r="AC81" s="165">
        <f>+SUM(AC73:AC80)</f>
        <v>1127.25</v>
      </c>
    </row>
    <row r="82" spans="2:29" ht="15" customHeight="1"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</row>
    <row r="83" spans="2:29" ht="15" customHeight="1"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</row>
    <row r="84" spans="2:29" ht="15" customHeight="1"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</row>
    <row r="85" spans="2:29" ht="15" customHeight="1"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</row>
    <row r="86" spans="2:29" ht="15" customHeight="1">
      <c r="B86" s="263" t="s">
        <v>31</v>
      </c>
      <c r="C86" s="264"/>
      <c r="D86" s="264"/>
      <c r="E86" s="264"/>
      <c r="F86" s="265"/>
      <c r="O86" s="164" t="s">
        <v>88</v>
      </c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88" t="s">
        <v>264</v>
      </c>
      <c r="AA86" s="164"/>
      <c r="AB86" s="164"/>
    </row>
    <row r="87" spans="2:29" ht="22.5" customHeight="1">
      <c r="B87" s="227" t="s">
        <v>87</v>
      </c>
      <c r="C87" s="228" t="s">
        <v>186</v>
      </c>
      <c r="D87" s="228" t="s">
        <v>187</v>
      </c>
      <c r="E87" s="228" t="s">
        <v>188</v>
      </c>
      <c r="F87" s="228" t="s">
        <v>107</v>
      </c>
      <c r="J87">
        <v>63</v>
      </c>
      <c r="O87" s="195" t="s">
        <v>87</v>
      </c>
      <c r="P87" s="192" t="s">
        <v>186</v>
      </c>
      <c r="Q87" s="192" t="s">
        <v>187</v>
      </c>
      <c r="R87" s="192" t="s">
        <v>188</v>
      </c>
      <c r="S87" s="192" t="s">
        <v>189</v>
      </c>
      <c r="T87" s="192" t="s">
        <v>190</v>
      </c>
      <c r="U87" s="192" t="s">
        <v>191</v>
      </c>
      <c r="V87" s="192" t="s">
        <v>221</v>
      </c>
      <c r="W87" s="192" t="s">
        <v>227</v>
      </c>
      <c r="X87" s="192" t="s">
        <v>237</v>
      </c>
      <c r="Y87" s="195" t="s">
        <v>88</v>
      </c>
      <c r="Z87" s="164"/>
      <c r="AA87" s="188" t="s">
        <v>265</v>
      </c>
      <c r="AB87" s="164"/>
    </row>
    <row r="88" spans="2:29" ht="22.5" customHeight="1">
      <c r="B88" s="196" t="s">
        <v>27</v>
      </c>
      <c r="C88" s="229"/>
      <c r="D88" s="229">
        <v>0.5</v>
      </c>
      <c r="E88" s="229"/>
      <c r="F88" s="229">
        <f t="shared" ref="F88:F93" si="11">+SUM(C88:E88)</f>
        <v>0.5</v>
      </c>
      <c r="J88">
        <f>+J87-GETPIVOTDATA("GG",$A$38,"Tecnico","Cordoni")</f>
        <v>8</v>
      </c>
      <c r="O88" s="196" t="s">
        <v>76</v>
      </c>
      <c r="P88" s="193"/>
      <c r="Q88" s="193">
        <v>1</v>
      </c>
      <c r="R88" s="193"/>
      <c r="S88" s="193"/>
      <c r="T88" s="193"/>
      <c r="U88" s="193"/>
      <c r="V88" s="193"/>
      <c r="W88" s="193"/>
      <c r="X88" s="193"/>
      <c r="Y88" s="196">
        <f>+SUM(P88:X88)</f>
        <v>1</v>
      </c>
      <c r="Z88" s="164">
        <f>+SUM($B$2:$B$10)</f>
        <v>191</v>
      </c>
      <c r="AA88" s="161">
        <f>+Z88-Y88</f>
        <v>190</v>
      </c>
      <c r="AB88" s="164"/>
    </row>
    <row r="89" spans="2:29" ht="22.5" customHeight="1">
      <c r="B89" s="196" t="s">
        <v>34</v>
      </c>
      <c r="C89" s="229">
        <v>6</v>
      </c>
      <c r="D89" s="229">
        <v>3.875</v>
      </c>
      <c r="E89" s="229">
        <v>1.75</v>
      </c>
      <c r="F89" s="229">
        <f t="shared" si="11"/>
        <v>11.625</v>
      </c>
      <c r="J89">
        <f>+J87-GETPIVOTDATA("GG",$A$38,"Tecnico","Filippi")</f>
        <v>6.625</v>
      </c>
      <c r="O89" s="196" t="s">
        <v>27</v>
      </c>
      <c r="P89" s="193">
        <v>17</v>
      </c>
      <c r="Q89" s="193">
        <v>18</v>
      </c>
      <c r="R89" s="193">
        <v>22.75</v>
      </c>
      <c r="S89" s="193">
        <v>17</v>
      </c>
      <c r="T89" s="193">
        <v>18.25</v>
      </c>
      <c r="U89" s="193">
        <v>22.25</v>
      </c>
      <c r="V89" s="193">
        <v>21</v>
      </c>
      <c r="W89" s="193">
        <v>20.25</v>
      </c>
      <c r="X89" s="193">
        <v>21</v>
      </c>
      <c r="Y89" s="196">
        <f t="shared" ref="Y89:Y95" si="12">+SUM(P89:X89)</f>
        <v>177.5</v>
      </c>
      <c r="Z89" s="164">
        <f t="shared" ref="Z89:Z95" si="13">+SUM($B$2:$B$10)</f>
        <v>191</v>
      </c>
      <c r="AA89" s="164">
        <f t="shared" ref="AA89:AA95" si="14">+Z89-Y89</f>
        <v>13.5</v>
      </c>
      <c r="AB89" s="164"/>
    </row>
    <row r="90" spans="2:29" ht="22.5" customHeight="1">
      <c r="B90" s="196" t="s">
        <v>30</v>
      </c>
      <c r="C90" s="229">
        <v>3</v>
      </c>
      <c r="D90" s="229">
        <v>6.875</v>
      </c>
      <c r="E90" s="229">
        <v>7</v>
      </c>
      <c r="F90" s="229">
        <f t="shared" si="11"/>
        <v>16.875</v>
      </c>
      <c r="J90">
        <f>+J87-GETPIVOTDATA("GG",$A$38,"Tecnico","Imbrauglio")</f>
        <v>1</v>
      </c>
      <c r="O90" s="196" t="s">
        <v>34</v>
      </c>
      <c r="P90" s="193">
        <v>18</v>
      </c>
      <c r="Q90" s="193">
        <v>20</v>
      </c>
      <c r="R90" s="193">
        <v>23</v>
      </c>
      <c r="S90" s="193">
        <v>21</v>
      </c>
      <c r="T90" s="193">
        <v>22.25</v>
      </c>
      <c r="U90" s="193">
        <v>22.375</v>
      </c>
      <c r="V90" s="193">
        <v>22</v>
      </c>
      <c r="W90" s="193">
        <v>22</v>
      </c>
      <c r="X90" s="193">
        <v>20.5</v>
      </c>
      <c r="Y90" s="196">
        <f t="shared" si="12"/>
        <v>191.125</v>
      </c>
      <c r="Z90" s="164">
        <f t="shared" si="13"/>
        <v>191</v>
      </c>
      <c r="AA90" s="164">
        <f t="shared" si="14"/>
        <v>-0.125</v>
      </c>
      <c r="AB90" s="164"/>
    </row>
    <row r="91" spans="2:29" ht="22.5" customHeight="1">
      <c r="B91" s="196" t="s">
        <v>25</v>
      </c>
      <c r="C91" s="229"/>
      <c r="D91" s="229">
        <v>1.5</v>
      </c>
      <c r="E91" s="229">
        <v>0.5</v>
      </c>
      <c r="F91" s="229">
        <f t="shared" si="11"/>
        <v>2</v>
      </c>
      <c r="J91">
        <f>+J87-GETPIVOTDATA("GG",$A$38,"Tecnico","Luzzani")</f>
        <v>5.75</v>
      </c>
      <c r="O91" s="196" t="s">
        <v>38</v>
      </c>
      <c r="P91" s="193">
        <v>19.5</v>
      </c>
      <c r="Q91" s="193">
        <v>20</v>
      </c>
      <c r="R91" s="193">
        <v>23</v>
      </c>
      <c r="S91" s="193">
        <v>21</v>
      </c>
      <c r="T91" s="193">
        <v>21</v>
      </c>
      <c r="U91" s="193">
        <v>21</v>
      </c>
      <c r="V91" s="193">
        <v>22</v>
      </c>
      <c r="W91" s="193">
        <v>22</v>
      </c>
      <c r="X91" s="193">
        <v>18.5</v>
      </c>
      <c r="Y91" s="196">
        <f t="shared" si="12"/>
        <v>188</v>
      </c>
      <c r="Z91" s="164">
        <f t="shared" si="13"/>
        <v>191</v>
      </c>
      <c r="AA91" s="164">
        <f t="shared" si="14"/>
        <v>3</v>
      </c>
      <c r="AB91" s="164"/>
    </row>
    <row r="92" spans="2:29" ht="22.5" customHeight="1">
      <c r="B92" s="196" t="s">
        <v>41</v>
      </c>
      <c r="C92" s="229"/>
      <c r="D92" s="229">
        <v>0.5</v>
      </c>
      <c r="E92" s="229"/>
      <c r="F92" s="229">
        <f t="shared" si="11"/>
        <v>0.5</v>
      </c>
      <c r="J92">
        <f>+J87-GETPIVOTDATA("GG",$A$38,"Tecnico","Romeo")</f>
        <v>2.25</v>
      </c>
      <c r="O92" s="196" t="s">
        <v>30</v>
      </c>
      <c r="P92" s="193">
        <v>15.5</v>
      </c>
      <c r="Q92" s="193">
        <v>18.25</v>
      </c>
      <c r="R92" s="193">
        <v>21.5</v>
      </c>
      <c r="S92" s="193">
        <v>20.125</v>
      </c>
      <c r="T92" s="193">
        <v>21.75</v>
      </c>
      <c r="U92" s="193">
        <v>21</v>
      </c>
      <c r="V92" s="193">
        <v>22</v>
      </c>
      <c r="W92" s="193">
        <v>22</v>
      </c>
      <c r="X92" s="193">
        <v>22</v>
      </c>
      <c r="Y92" s="196">
        <f t="shared" si="12"/>
        <v>184.125</v>
      </c>
      <c r="Z92" s="164">
        <f t="shared" si="13"/>
        <v>191</v>
      </c>
      <c r="AA92" s="164">
        <f t="shared" si="14"/>
        <v>6.875</v>
      </c>
      <c r="AB92" s="164"/>
    </row>
    <row r="93" spans="2:29" ht="22.5" customHeight="1">
      <c r="B93" s="196" t="s">
        <v>56</v>
      </c>
      <c r="C93" s="229">
        <v>3.5</v>
      </c>
      <c r="D93" s="229">
        <v>1.5</v>
      </c>
      <c r="E93" s="229"/>
      <c r="F93" s="229">
        <f t="shared" si="11"/>
        <v>5</v>
      </c>
      <c r="J93">
        <f>+J87-GETPIVOTDATA("GG",$A$38,"Tecnico","Rumore")</f>
        <v>20.5</v>
      </c>
      <c r="O93" s="196" t="s">
        <v>25</v>
      </c>
      <c r="P93" s="193">
        <v>14</v>
      </c>
      <c r="Q93" s="193">
        <v>4</v>
      </c>
      <c r="R93" s="193">
        <v>5</v>
      </c>
      <c r="S93" s="193">
        <v>13</v>
      </c>
      <c r="T93" s="193">
        <v>23</v>
      </c>
      <c r="U93" s="193">
        <v>18</v>
      </c>
      <c r="V93" s="193">
        <v>1.5</v>
      </c>
      <c r="W93" s="193"/>
      <c r="X93" s="193"/>
      <c r="Y93" s="196">
        <f t="shared" si="12"/>
        <v>78.5</v>
      </c>
      <c r="Z93" s="164">
        <f t="shared" si="13"/>
        <v>191</v>
      </c>
      <c r="AA93" s="161">
        <f t="shared" si="14"/>
        <v>112.5</v>
      </c>
      <c r="AB93" s="164"/>
    </row>
    <row r="94" spans="2:29" ht="22.5" customHeight="1">
      <c r="B94" s="195" t="s">
        <v>88</v>
      </c>
      <c r="C94" s="195">
        <f>+SUM(C88:C93)</f>
        <v>12.5</v>
      </c>
      <c r="D94" s="195">
        <f>+SUM(D88:D93)</f>
        <v>14.75</v>
      </c>
      <c r="E94" s="195">
        <f>+SUM(E88:E93)</f>
        <v>9.25</v>
      </c>
      <c r="F94" s="195">
        <f>+SUM(F88:F93)</f>
        <v>36.5</v>
      </c>
      <c r="J94">
        <f>+J87-GETPIVOTDATA("GG",$A$38,"Tecnico","Mazzeo")</f>
        <v>42.75</v>
      </c>
      <c r="O94" s="196" t="s">
        <v>41</v>
      </c>
      <c r="P94" s="193">
        <v>14</v>
      </c>
      <c r="Q94" s="193">
        <v>14.5</v>
      </c>
      <c r="R94" s="193">
        <v>19.25</v>
      </c>
      <c r="S94" s="193">
        <v>17.75</v>
      </c>
      <c r="T94" s="193">
        <v>21</v>
      </c>
      <c r="U94" s="193">
        <v>21.75</v>
      </c>
      <c r="V94" s="193">
        <v>22</v>
      </c>
      <c r="W94" s="193">
        <v>19.25</v>
      </c>
      <c r="X94" s="193">
        <v>22.25</v>
      </c>
      <c r="Y94" s="196">
        <f t="shared" si="12"/>
        <v>171.75</v>
      </c>
      <c r="Z94" s="164">
        <f t="shared" si="13"/>
        <v>191</v>
      </c>
      <c r="AA94" s="164">
        <f t="shared" si="14"/>
        <v>19.25</v>
      </c>
      <c r="AB94" s="164"/>
    </row>
    <row r="95" spans="2:29" ht="15" customHeight="1">
      <c r="B95" s="196"/>
      <c r="C95" s="2"/>
      <c r="D95" s="2"/>
      <c r="E95" s="2"/>
      <c r="F95" s="2"/>
      <c r="O95" s="196" t="s">
        <v>56</v>
      </c>
      <c r="P95" s="193">
        <v>14.25</v>
      </c>
      <c r="Q95" s="193">
        <v>18.25</v>
      </c>
      <c r="R95" s="193">
        <v>20.25</v>
      </c>
      <c r="S95" s="193">
        <v>14.75</v>
      </c>
      <c r="T95" s="193">
        <v>16.625</v>
      </c>
      <c r="U95" s="193">
        <v>20</v>
      </c>
      <c r="V95" s="193">
        <v>15.375</v>
      </c>
      <c r="W95" s="193">
        <v>5</v>
      </c>
      <c r="X95" s="193">
        <v>18.5</v>
      </c>
      <c r="Y95" s="196">
        <f t="shared" si="12"/>
        <v>143</v>
      </c>
      <c r="Z95" s="164">
        <f t="shared" si="13"/>
        <v>191</v>
      </c>
      <c r="AA95" s="164">
        <f t="shared" si="14"/>
        <v>48</v>
      </c>
      <c r="AB95" s="164"/>
    </row>
    <row r="96" spans="2:29" ht="15" customHeight="1">
      <c r="B96" s="197"/>
      <c r="C96" s="2"/>
      <c r="D96" s="2"/>
      <c r="E96" s="2"/>
      <c r="F96" s="2"/>
      <c r="O96" s="197" t="s">
        <v>88</v>
      </c>
      <c r="P96" s="194">
        <f t="shared" ref="P96:X96" si="15">+SUM(P88:P95)</f>
        <v>112.25</v>
      </c>
      <c r="Q96" s="194">
        <f t="shared" si="15"/>
        <v>114</v>
      </c>
      <c r="R96" s="194">
        <f t="shared" si="15"/>
        <v>134.75</v>
      </c>
      <c r="S96" s="194">
        <f t="shared" si="15"/>
        <v>124.625</v>
      </c>
      <c r="T96" s="194">
        <f t="shared" si="15"/>
        <v>143.875</v>
      </c>
      <c r="U96" s="194">
        <f t="shared" si="15"/>
        <v>146.375</v>
      </c>
      <c r="V96" s="194">
        <f t="shared" si="15"/>
        <v>125.875</v>
      </c>
      <c r="W96" s="194">
        <f t="shared" si="15"/>
        <v>110.5</v>
      </c>
      <c r="X96" s="194">
        <f t="shared" si="15"/>
        <v>122.75</v>
      </c>
      <c r="Y96" s="197">
        <f>+SUM(Y88:Y95)</f>
        <v>1135</v>
      </c>
      <c r="Z96" s="164"/>
      <c r="AA96" s="164"/>
      <c r="AB96" s="164"/>
    </row>
    <row r="97" spans="2:28" ht="15" customHeight="1">
      <c r="B97" s="2"/>
      <c r="C97" s="2"/>
      <c r="D97" s="2"/>
      <c r="E97" s="2"/>
      <c r="F97" s="2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</row>
    <row r="98" spans="2:28" ht="15" customHeight="1">
      <c r="B98" s="232" t="s">
        <v>559</v>
      </c>
      <c r="C98" s="2">
        <v>63</v>
      </c>
      <c r="D98" s="2"/>
      <c r="E98" s="2"/>
      <c r="F98" s="2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</row>
    <row r="99" spans="2:28" ht="15" customHeight="1">
      <c r="B99" s="227"/>
      <c r="C99" s="228" t="s">
        <v>557</v>
      </c>
      <c r="D99" s="228" t="s">
        <v>558</v>
      </c>
      <c r="E99" s="2"/>
      <c r="F99" s="2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</row>
    <row r="100" spans="2:28" ht="15" customHeight="1">
      <c r="B100" s="196" t="s">
        <v>27</v>
      </c>
      <c r="C100" s="230">
        <v>55</v>
      </c>
      <c r="D100" s="230">
        <f t="shared" ref="D100:D106" si="16">+$C$98-C100</f>
        <v>8</v>
      </c>
      <c r="E100" s="2"/>
      <c r="F100" s="2"/>
      <c r="O100" s="164" t="s">
        <v>22</v>
      </c>
      <c r="P100" s="164" t="s">
        <v>268</v>
      </c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</row>
    <row r="101" spans="2:28" ht="22.5" customHeight="1">
      <c r="B101" s="196" t="s">
        <v>34</v>
      </c>
      <c r="C101" s="230">
        <v>56.375</v>
      </c>
      <c r="D101" s="230">
        <f t="shared" si="16"/>
        <v>6.625</v>
      </c>
      <c r="E101" s="2"/>
      <c r="F101" s="2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</row>
    <row r="102" spans="2:28" ht="22.5" customHeight="1">
      <c r="B102" s="196" t="s">
        <v>38</v>
      </c>
      <c r="C102" s="230">
        <v>62</v>
      </c>
      <c r="D102" s="230">
        <f t="shared" si="16"/>
        <v>1</v>
      </c>
      <c r="E102" s="2"/>
      <c r="F102" s="2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88" t="s">
        <v>264</v>
      </c>
      <c r="AA102" s="164"/>
      <c r="AB102" s="164"/>
    </row>
    <row r="103" spans="2:28" ht="22.5" customHeight="1">
      <c r="B103" s="196" t="s">
        <v>30</v>
      </c>
      <c r="C103" s="230">
        <v>57.25</v>
      </c>
      <c r="D103" s="230">
        <f t="shared" si="16"/>
        <v>5.75</v>
      </c>
      <c r="E103" s="2"/>
      <c r="F103" s="2"/>
      <c r="O103" s="195" t="s">
        <v>87</v>
      </c>
      <c r="P103" s="192" t="s">
        <v>186</v>
      </c>
      <c r="Q103" s="192" t="s">
        <v>187</v>
      </c>
      <c r="R103" s="192" t="s">
        <v>188</v>
      </c>
      <c r="S103" s="192" t="s">
        <v>189</v>
      </c>
      <c r="T103" s="192" t="s">
        <v>190</v>
      </c>
      <c r="U103" s="192" t="s">
        <v>191</v>
      </c>
      <c r="V103" s="192" t="s">
        <v>221</v>
      </c>
      <c r="W103" s="192" t="s">
        <v>227</v>
      </c>
      <c r="X103" s="192" t="s">
        <v>237</v>
      </c>
      <c r="Y103" s="195" t="s">
        <v>88</v>
      </c>
      <c r="Z103" s="164"/>
      <c r="AA103" s="188" t="s">
        <v>265</v>
      </c>
      <c r="AB103" s="164"/>
    </row>
    <row r="104" spans="2:28" ht="22.5" customHeight="1">
      <c r="B104" s="196" t="s">
        <v>41</v>
      </c>
      <c r="C104" s="230">
        <v>60.75</v>
      </c>
      <c r="D104" s="230">
        <f t="shared" si="16"/>
        <v>2.25</v>
      </c>
      <c r="E104" s="2"/>
      <c r="F104" s="2"/>
      <c r="O104" s="196" t="s">
        <v>76</v>
      </c>
      <c r="P104" s="193"/>
      <c r="Q104" s="193">
        <v>1</v>
      </c>
      <c r="R104" s="193"/>
      <c r="S104" s="193"/>
      <c r="T104" s="193"/>
      <c r="U104" s="193"/>
      <c r="V104" s="193"/>
      <c r="W104" s="193"/>
      <c r="X104" s="193"/>
      <c r="Y104" s="196">
        <f t="shared" ref="Y104:Y111" si="17">+SUM(P104:X104)</f>
        <v>1</v>
      </c>
      <c r="Z104" s="164">
        <f>+SUM($B$2:$B$10)</f>
        <v>191</v>
      </c>
      <c r="AA104" s="161">
        <f>+Z104-Y104</f>
        <v>190</v>
      </c>
      <c r="AB104" s="191">
        <f>+Y104/Z104</f>
        <v>5.235602094240838E-3</v>
      </c>
    </row>
    <row r="105" spans="2:28" ht="22.5" customHeight="1">
      <c r="B105" s="196" t="s">
        <v>56</v>
      </c>
      <c r="C105" s="230">
        <v>42.5</v>
      </c>
      <c r="D105" s="230">
        <f t="shared" si="16"/>
        <v>20.5</v>
      </c>
      <c r="E105" s="2"/>
      <c r="F105" s="2"/>
      <c r="O105" s="196" t="s">
        <v>27</v>
      </c>
      <c r="P105" s="193">
        <v>15</v>
      </c>
      <c r="Q105" s="193">
        <v>11</v>
      </c>
      <c r="R105" s="193">
        <v>11.75</v>
      </c>
      <c r="S105" s="193">
        <v>10</v>
      </c>
      <c r="T105" s="193">
        <v>9.75</v>
      </c>
      <c r="U105" s="193">
        <v>14</v>
      </c>
      <c r="V105" s="193">
        <v>6</v>
      </c>
      <c r="W105" s="193">
        <v>14.5</v>
      </c>
      <c r="X105" s="193">
        <v>14.5</v>
      </c>
      <c r="Y105" s="196">
        <f t="shared" si="17"/>
        <v>106.5</v>
      </c>
      <c r="Z105" s="164">
        <f t="shared" ref="Z105:Z111" si="18">+SUM($B$2:$B$10)</f>
        <v>191</v>
      </c>
      <c r="AA105" s="164">
        <f t="shared" ref="AA105:AA111" si="19">+Z105-Y105</f>
        <v>84.5</v>
      </c>
      <c r="AB105" s="191">
        <f t="shared" ref="AB105:AB111" si="20">+Y105/Z105</f>
        <v>0.55759162303664922</v>
      </c>
    </row>
    <row r="106" spans="2:28" ht="22.5" customHeight="1">
      <c r="B106" s="196" t="s">
        <v>25</v>
      </c>
      <c r="C106" s="230">
        <v>20.25</v>
      </c>
      <c r="D106" s="230">
        <f t="shared" si="16"/>
        <v>42.75</v>
      </c>
      <c r="E106" s="2"/>
      <c r="F106" s="2"/>
      <c r="O106" s="196" t="s">
        <v>34</v>
      </c>
      <c r="P106" s="193">
        <v>4.75</v>
      </c>
      <c r="Q106" s="193">
        <v>5.5</v>
      </c>
      <c r="R106" s="193">
        <v>9.75</v>
      </c>
      <c r="S106" s="193">
        <v>5.5</v>
      </c>
      <c r="T106" s="193">
        <v>9.875</v>
      </c>
      <c r="U106" s="193">
        <v>7.125</v>
      </c>
      <c r="V106" s="193">
        <v>6</v>
      </c>
      <c r="W106" s="193">
        <v>3</v>
      </c>
      <c r="X106" s="193">
        <v>12.5</v>
      </c>
      <c r="Y106" s="196">
        <f t="shared" si="17"/>
        <v>64</v>
      </c>
      <c r="Z106" s="164">
        <f t="shared" si="18"/>
        <v>191</v>
      </c>
      <c r="AA106" s="164">
        <f t="shared" si="19"/>
        <v>127</v>
      </c>
      <c r="AB106" s="191">
        <f t="shared" si="20"/>
        <v>0.33507853403141363</v>
      </c>
    </row>
    <row r="107" spans="2:28" ht="22.5" customHeight="1">
      <c r="B107" s="195" t="s">
        <v>88</v>
      </c>
      <c r="C107" s="231">
        <f>+SUM(C100:C106)</f>
        <v>354.125</v>
      </c>
      <c r="D107" s="231">
        <f>+SUM(D100:D106)</f>
        <v>86.875</v>
      </c>
      <c r="E107" s="2"/>
      <c r="F107" s="2"/>
      <c r="O107" s="196" t="s">
        <v>38</v>
      </c>
      <c r="P107" s="193">
        <v>6.75</v>
      </c>
      <c r="Q107" s="193">
        <v>12.5</v>
      </c>
      <c r="R107" s="193">
        <v>14.75</v>
      </c>
      <c r="S107" s="193">
        <v>11.5</v>
      </c>
      <c r="T107" s="193">
        <v>8</v>
      </c>
      <c r="U107" s="193">
        <v>10</v>
      </c>
      <c r="V107" s="193">
        <v>8</v>
      </c>
      <c r="W107" s="193">
        <v>11</v>
      </c>
      <c r="X107" s="193">
        <v>15.5</v>
      </c>
      <c r="Y107" s="196">
        <f t="shared" si="17"/>
        <v>98</v>
      </c>
      <c r="Z107" s="164">
        <f t="shared" si="18"/>
        <v>191</v>
      </c>
      <c r="AA107" s="164">
        <f t="shared" si="19"/>
        <v>93</v>
      </c>
      <c r="AB107" s="191">
        <f t="shared" si="20"/>
        <v>0.51308900523560208</v>
      </c>
    </row>
    <row r="108" spans="2:28" ht="22.5" customHeight="1">
      <c r="O108" s="196" t="s">
        <v>30</v>
      </c>
      <c r="P108" s="193">
        <v>2.5</v>
      </c>
      <c r="Q108" s="193">
        <v>9.25</v>
      </c>
      <c r="R108" s="193">
        <v>4</v>
      </c>
      <c r="S108" s="193">
        <v>5.75</v>
      </c>
      <c r="T108" s="193">
        <v>2.375</v>
      </c>
      <c r="U108" s="193">
        <v>2.875</v>
      </c>
      <c r="V108" s="193">
        <v>1.5</v>
      </c>
      <c r="W108" s="193">
        <v>0.5</v>
      </c>
      <c r="X108" s="193">
        <v>8</v>
      </c>
      <c r="Y108" s="196">
        <f t="shared" si="17"/>
        <v>36.75</v>
      </c>
      <c r="Z108" s="164">
        <f t="shared" si="18"/>
        <v>191</v>
      </c>
      <c r="AA108" s="164">
        <f t="shared" si="19"/>
        <v>154.25</v>
      </c>
      <c r="AB108" s="191">
        <f t="shared" si="20"/>
        <v>0.19240837696335078</v>
      </c>
    </row>
    <row r="109" spans="2:28" ht="22.5" customHeight="1">
      <c r="O109" s="196" t="s">
        <v>25</v>
      </c>
      <c r="P109" s="193">
        <v>9</v>
      </c>
      <c r="Q109" s="193">
        <v>3.5</v>
      </c>
      <c r="R109" s="193">
        <v>3</v>
      </c>
      <c r="S109" s="193">
        <v>13</v>
      </c>
      <c r="T109" s="193">
        <v>23</v>
      </c>
      <c r="U109" s="193">
        <v>18</v>
      </c>
      <c r="V109" s="193">
        <v>1.5</v>
      </c>
      <c r="W109" s="193"/>
      <c r="X109" s="193"/>
      <c r="Y109" s="196">
        <f t="shared" si="17"/>
        <v>71</v>
      </c>
      <c r="Z109" s="164">
        <f t="shared" si="18"/>
        <v>191</v>
      </c>
      <c r="AA109" s="161">
        <f t="shared" si="19"/>
        <v>120</v>
      </c>
      <c r="AB109" s="191">
        <f t="shared" si="20"/>
        <v>0.37172774869109948</v>
      </c>
    </row>
    <row r="110" spans="2:28" ht="22.5" customHeight="1">
      <c r="O110" s="196" t="s">
        <v>41</v>
      </c>
      <c r="P110" s="193">
        <v>8.75</v>
      </c>
      <c r="Q110" s="193">
        <v>14</v>
      </c>
      <c r="R110" s="193">
        <v>11.75</v>
      </c>
      <c r="S110" s="193">
        <v>16.5</v>
      </c>
      <c r="T110" s="193">
        <v>14</v>
      </c>
      <c r="U110" s="193">
        <v>17</v>
      </c>
      <c r="V110" s="193">
        <v>8.75</v>
      </c>
      <c r="W110" s="193">
        <v>1.75</v>
      </c>
      <c r="X110" s="193">
        <v>18.75</v>
      </c>
      <c r="Y110" s="196">
        <f t="shared" si="17"/>
        <v>111.25</v>
      </c>
      <c r="Z110" s="164">
        <f t="shared" si="18"/>
        <v>191</v>
      </c>
      <c r="AA110" s="164">
        <f t="shared" si="19"/>
        <v>79.75</v>
      </c>
      <c r="AB110" s="191">
        <f t="shared" si="20"/>
        <v>0.58246073298429324</v>
      </c>
    </row>
    <row r="111" spans="2:28" ht="15" customHeight="1">
      <c r="O111" s="196" t="s">
        <v>56</v>
      </c>
      <c r="P111" s="193">
        <v>12.25</v>
      </c>
      <c r="Q111" s="193">
        <v>13.625</v>
      </c>
      <c r="R111" s="193">
        <v>11</v>
      </c>
      <c r="S111" s="193">
        <v>11.5</v>
      </c>
      <c r="T111" s="193">
        <v>12.125</v>
      </c>
      <c r="U111" s="193">
        <v>11.5</v>
      </c>
      <c r="V111" s="193">
        <v>10.875</v>
      </c>
      <c r="W111" s="193">
        <v>4</v>
      </c>
      <c r="X111" s="193">
        <v>13.25</v>
      </c>
      <c r="Y111" s="196">
        <f t="shared" si="17"/>
        <v>100.125</v>
      </c>
      <c r="Z111" s="164">
        <f t="shared" si="18"/>
        <v>191</v>
      </c>
      <c r="AA111" s="164">
        <f t="shared" si="19"/>
        <v>90.875</v>
      </c>
      <c r="AB111" s="191">
        <f t="shared" si="20"/>
        <v>0.52421465968586389</v>
      </c>
    </row>
    <row r="112" spans="2:28" ht="15" customHeight="1">
      <c r="O112" s="197" t="s">
        <v>88</v>
      </c>
      <c r="P112" s="194">
        <f t="shared" ref="P112" si="21">+SUM(P104:P111)</f>
        <v>59</v>
      </c>
      <c r="Q112" s="194">
        <f t="shared" ref="Q112" si="22">+SUM(Q104:Q111)</f>
        <v>70.375</v>
      </c>
      <c r="R112" s="194">
        <f t="shared" ref="R112" si="23">+SUM(R104:R111)</f>
        <v>66</v>
      </c>
      <c r="S112" s="194">
        <f t="shared" ref="S112" si="24">+SUM(S104:S111)</f>
        <v>73.75</v>
      </c>
      <c r="T112" s="194">
        <f t="shared" ref="T112" si="25">+SUM(T104:T111)</f>
        <v>79.125</v>
      </c>
      <c r="U112" s="194">
        <f t="shared" ref="U112" si="26">+SUM(U104:U111)</f>
        <v>80.5</v>
      </c>
      <c r="V112" s="194">
        <f t="shared" ref="V112" si="27">+SUM(V104:V111)</f>
        <v>42.625</v>
      </c>
      <c r="W112" s="194">
        <f t="shared" ref="W112" si="28">+SUM(W104:W111)</f>
        <v>34.75</v>
      </c>
      <c r="X112" s="194">
        <f t="shared" ref="X112" si="29">+SUM(X104:X111)</f>
        <v>82.5</v>
      </c>
      <c r="Y112" s="197">
        <f t="shared" ref="Y112" si="30">+SUM(Y104:Y111)</f>
        <v>588.625</v>
      </c>
      <c r="Z112" s="164"/>
      <c r="AA112" s="164"/>
      <c r="AB112" s="164"/>
    </row>
    <row r="113" spans="1:28" ht="15" customHeight="1">
      <c r="A113" t="s">
        <v>22</v>
      </c>
      <c r="B113" t="s">
        <v>26</v>
      </c>
    </row>
    <row r="114" spans="1:28" ht="15" customHeight="1">
      <c r="O114" s="164" t="s">
        <v>22</v>
      </c>
      <c r="P114" s="164" t="s">
        <v>239</v>
      </c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</row>
    <row r="115" spans="1:28" ht="15" customHeight="1">
      <c r="A115" s="232" t="s">
        <v>559</v>
      </c>
      <c r="B115" s="2">
        <v>63</v>
      </c>
      <c r="C115" s="2"/>
      <c r="D115" s="2"/>
      <c r="E115" s="2"/>
      <c r="F115" s="2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</row>
    <row r="116" spans="1:28" ht="15" customHeight="1">
      <c r="A116" s="263" t="s">
        <v>26</v>
      </c>
      <c r="B116" s="264"/>
      <c r="C116" s="264"/>
      <c r="D116" s="264"/>
      <c r="E116" s="265"/>
      <c r="F116" s="2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</row>
    <row r="117" spans="1:28" ht="15" customHeight="1">
      <c r="A117" s="227"/>
      <c r="B117" s="228" t="s">
        <v>186</v>
      </c>
      <c r="C117" s="228" t="s">
        <v>187</v>
      </c>
      <c r="D117" s="228" t="s">
        <v>188</v>
      </c>
      <c r="E117" s="228" t="s">
        <v>107</v>
      </c>
      <c r="F117" s="2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88" t="s">
        <v>264</v>
      </c>
      <c r="AA117" s="164"/>
      <c r="AB117" s="164"/>
    </row>
    <row r="118" spans="1:28" ht="15" customHeight="1">
      <c r="A118" s="196" t="s">
        <v>27</v>
      </c>
      <c r="B118" s="234">
        <v>8.75</v>
      </c>
      <c r="C118" s="234">
        <v>19</v>
      </c>
      <c r="D118" s="234">
        <v>16.5</v>
      </c>
      <c r="E118" s="234">
        <f>+SUM(B118:D118)</f>
        <v>44.25</v>
      </c>
      <c r="F118" s="233">
        <f>+E118/$B$115</f>
        <v>0.70238095238095233</v>
      </c>
      <c r="O118" s="195" t="s">
        <v>87</v>
      </c>
      <c r="P118" s="192" t="s">
        <v>186</v>
      </c>
      <c r="Q118" s="192" t="s">
        <v>187</v>
      </c>
      <c r="R118" s="192" t="s">
        <v>188</v>
      </c>
      <c r="S118" s="192" t="s">
        <v>189</v>
      </c>
      <c r="T118" s="192" t="s">
        <v>190</v>
      </c>
      <c r="U118" s="192" t="s">
        <v>191</v>
      </c>
      <c r="V118" s="192" t="s">
        <v>221</v>
      </c>
      <c r="W118" s="192" t="s">
        <v>227</v>
      </c>
      <c r="X118" s="192" t="s">
        <v>237</v>
      </c>
      <c r="Y118" s="195" t="s">
        <v>88</v>
      </c>
      <c r="Z118" s="164"/>
      <c r="AA118" s="188" t="s">
        <v>265</v>
      </c>
      <c r="AB118" s="164"/>
    </row>
    <row r="119" spans="1:28" ht="15" customHeight="1">
      <c r="A119" s="196" t="s">
        <v>34</v>
      </c>
      <c r="B119" s="234">
        <v>8.25</v>
      </c>
      <c r="C119" s="234">
        <v>4.625</v>
      </c>
      <c r="D119" s="234">
        <v>11.5</v>
      </c>
      <c r="E119" s="234">
        <f t="shared" ref="E119:E124" si="31">+SUM(B119:D119)</f>
        <v>24.375</v>
      </c>
      <c r="F119" s="233">
        <f t="shared" ref="F119:F124" si="32">+E119/$B$115</f>
        <v>0.38690476190476192</v>
      </c>
      <c r="O119" s="196" t="s">
        <v>76</v>
      </c>
      <c r="P119" s="193"/>
      <c r="Q119" s="193">
        <v>1</v>
      </c>
      <c r="R119" s="193"/>
      <c r="S119" s="193"/>
      <c r="T119" s="193"/>
      <c r="U119" s="193"/>
      <c r="V119" s="193"/>
      <c r="W119" s="193"/>
      <c r="X119" s="193"/>
      <c r="Y119" s="196">
        <f t="shared" ref="Y119:Y126" si="33">+SUM(P119:X119)</f>
        <v>1</v>
      </c>
      <c r="Z119" s="164">
        <f>+SUM($B$2:$B$10)</f>
        <v>191</v>
      </c>
      <c r="AA119" s="161">
        <f>+Z119-Y119</f>
        <v>190</v>
      </c>
      <c r="AB119" s="191">
        <f>+Y119/Z119</f>
        <v>5.235602094240838E-3</v>
      </c>
    </row>
    <row r="120" spans="1:28" ht="15" customHeight="1">
      <c r="A120" s="196" t="s">
        <v>38</v>
      </c>
      <c r="B120" s="234">
        <v>8.5</v>
      </c>
      <c r="C120" s="234">
        <v>11</v>
      </c>
      <c r="D120" s="234">
        <v>12</v>
      </c>
      <c r="E120" s="234">
        <f t="shared" si="31"/>
        <v>31.5</v>
      </c>
      <c r="F120" s="233">
        <f t="shared" si="32"/>
        <v>0.5</v>
      </c>
      <c r="O120" s="196" t="s">
        <v>27</v>
      </c>
      <c r="P120" s="193">
        <v>15</v>
      </c>
      <c r="Q120" s="193">
        <v>11</v>
      </c>
      <c r="R120" s="193">
        <v>11.75</v>
      </c>
      <c r="S120" s="193">
        <v>9.5</v>
      </c>
      <c r="T120" s="193">
        <v>5.75</v>
      </c>
      <c r="U120" s="193">
        <v>11</v>
      </c>
      <c r="V120" s="193">
        <v>5.5</v>
      </c>
      <c r="W120" s="193">
        <v>11.75</v>
      </c>
      <c r="X120" s="193">
        <v>12.25</v>
      </c>
      <c r="Y120" s="196">
        <f t="shared" si="33"/>
        <v>93.5</v>
      </c>
      <c r="Z120" s="164">
        <f t="shared" ref="Z120:Z126" si="34">+SUM($B$2:$B$10)</f>
        <v>191</v>
      </c>
      <c r="AA120" s="164">
        <f t="shared" ref="AA120:AA126" si="35">+Z120-Y120</f>
        <v>97.5</v>
      </c>
      <c r="AB120" s="191">
        <f t="shared" ref="AB120:AB126" si="36">+Y120/Z120</f>
        <v>0.48952879581151831</v>
      </c>
    </row>
    <row r="121" spans="1:28" ht="15" customHeight="1">
      <c r="A121" s="196" t="s">
        <v>30</v>
      </c>
      <c r="B121" s="234">
        <v>7.5</v>
      </c>
      <c r="C121" s="234">
        <v>11.75</v>
      </c>
      <c r="D121" s="234">
        <v>7.25</v>
      </c>
      <c r="E121" s="234">
        <f t="shared" si="31"/>
        <v>26.5</v>
      </c>
      <c r="F121" s="233">
        <f t="shared" si="32"/>
        <v>0.42063492063492064</v>
      </c>
      <c r="O121" s="196" t="s">
        <v>34</v>
      </c>
      <c r="P121" s="193">
        <v>4.5</v>
      </c>
      <c r="Q121" s="193">
        <v>5.5</v>
      </c>
      <c r="R121" s="193">
        <v>9.75</v>
      </c>
      <c r="S121" s="193">
        <v>5.5</v>
      </c>
      <c r="T121" s="193">
        <v>9.875</v>
      </c>
      <c r="U121" s="193">
        <v>7.125</v>
      </c>
      <c r="V121" s="193">
        <v>6</v>
      </c>
      <c r="W121" s="193">
        <v>3</v>
      </c>
      <c r="X121" s="193">
        <v>12.5</v>
      </c>
      <c r="Y121" s="196">
        <f t="shared" si="33"/>
        <v>63.75</v>
      </c>
      <c r="Z121" s="164">
        <f t="shared" si="34"/>
        <v>191</v>
      </c>
      <c r="AA121" s="164">
        <f t="shared" si="35"/>
        <v>127.25</v>
      </c>
      <c r="AB121" s="191">
        <f t="shared" si="36"/>
        <v>0.33376963350785338</v>
      </c>
    </row>
    <row r="122" spans="1:28" ht="15" customHeight="1">
      <c r="A122" s="196" t="s">
        <v>25</v>
      </c>
      <c r="B122" s="234">
        <v>0.5</v>
      </c>
      <c r="C122" s="234">
        <v>1.5</v>
      </c>
      <c r="D122" s="234">
        <v>3.75</v>
      </c>
      <c r="E122" s="234">
        <f t="shared" si="31"/>
        <v>5.75</v>
      </c>
      <c r="F122" s="233">
        <f t="shared" si="32"/>
        <v>9.1269841269841265E-2</v>
      </c>
      <c r="O122" s="196" t="s">
        <v>38</v>
      </c>
      <c r="P122" s="193">
        <v>5</v>
      </c>
      <c r="Q122" s="193">
        <v>7.5</v>
      </c>
      <c r="R122" s="193">
        <v>9.5</v>
      </c>
      <c r="S122" s="193">
        <v>9</v>
      </c>
      <c r="T122" s="193">
        <v>8</v>
      </c>
      <c r="U122" s="193">
        <v>7</v>
      </c>
      <c r="V122" s="193">
        <v>7</v>
      </c>
      <c r="W122" s="193">
        <v>3</v>
      </c>
      <c r="X122" s="193">
        <v>12</v>
      </c>
      <c r="Y122" s="196">
        <f t="shared" si="33"/>
        <v>68</v>
      </c>
      <c r="Z122" s="164">
        <f t="shared" si="34"/>
        <v>191</v>
      </c>
      <c r="AA122" s="164">
        <f t="shared" si="35"/>
        <v>123</v>
      </c>
      <c r="AB122" s="191">
        <f t="shared" si="36"/>
        <v>0.35602094240837695</v>
      </c>
    </row>
    <row r="123" spans="1:28" ht="15" customHeight="1">
      <c r="A123" s="196" t="s">
        <v>41</v>
      </c>
      <c r="B123" s="234">
        <v>16.75</v>
      </c>
      <c r="C123" s="234">
        <v>17.25</v>
      </c>
      <c r="D123" s="234">
        <v>19</v>
      </c>
      <c r="E123" s="234">
        <f t="shared" si="31"/>
        <v>53</v>
      </c>
      <c r="F123" s="233">
        <f t="shared" si="32"/>
        <v>0.84126984126984128</v>
      </c>
      <c r="O123" s="196" t="s">
        <v>30</v>
      </c>
      <c r="P123" s="193">
        <v>2.5</v>
      </c>
      <c r="Q123" s="193">
        <v>9.25</v>
      </c>
      <c r="R123" s="193">
        <v>4</v>
      </c>
      <c r="S123" s="193">
        <v>5.75</v>
      </c>
      <c r="T123" s="193">
        <v>2.125</v>
      </c>
      <c r="U123" s="193">
        <v>2.875</v>
      </c>
      <c r="V123" s="193">
        <v>1.5</v>
      </c>
      <c r="W123" s="193">
        <v>0.25</v>
      </c>
      <c r="X123" s="193">
        <v>8</v>
      </c>
      <c r="Y123" s="196">
        <f t="shared" si="33"/>
        <v>36.25</v>
      </c>
      <c r="Z123" s="164">
        <f t="shared" si="34"/>
        <v>191</v>
      </c>
      <c r="AA123" s="164">
        <f t="shared" si="35"/>
        <v>154.75</v>
      </c>
      <c r="AB123" s="191">
        <f t="shared" si="36"/>
        <v>0.18979057591623036</v>
      </c>
    </row>
    <row r="124" spans="1:28" ht="15" customHeight="1">
      <c r="A124" s="196" t="s">
        <v>56</v>
      </c>
      <c r="B124" s="234">
        <v>4.5</v>
      </c>
      <c r="C124" s="234">
        <v>8.75</v>
      </c>
      <c r="D124" s="234">
        <v>7</v>
      </c>
      <c r="E124" s="234">
        <f t="shared" si="31"/>
        <v>20.25</v>
      </c>
      <c r="F124" s="233">
        <f t="shared" si="32"/>
        <v>0.32142857142857145</v>
      </c>
      <c r="O124" s="196" t="s">
        <v>25</v>
      </c>
      <c r="P124" s="193">
        <v>9</v>
      </c>
      <c r="Q124" s="193">
        <v>3.5</v>
      </c>
      <c r="R124" s="193">
        <v>3</v>
      </c>
      <c r="S124" s="193">
        <v>13</v>
      </c>
      <c r="T124" s="193">
        <v>7</v>
      </c>
      <c r="U124" s="193">
        <v>18</v>
      </c>
      <c r="V124" s="193">
        <v>1.5</v>
      </c>
      <c r="W124" s="193"/>
      <c r="X124" s="193"/>
      <c r="Y124" s="196">
        <f t="shared" si="33"/>
        <v>55</v>
      </c>
      <c r="Z124" s="164">
        <f t="shared" si="34"/>
        <v>191</v>
      </c>
      <c r="AA124" s="161">
        <f t="shared" si="35"/>
        <v>136</v>
      </c>
      <c r="AB124" s="191">
        <f t="shared" si="36"/>
        <v>0.2879581151832461</v>
      </c>
    </row>
    <row r="125" spans="1:28" ht="15" customHeight="1">
      <c r="A125" s="227" t="s">
        <v>88</v>
      </c>
      <c r="B125" s="235">
        <f>+SUM(B118:B124)</f>
        <v>54.75</v>
      </c>
      <c r="C125" s="235">
        <f>+SUM(C118:C124)</f>
        <v>73.875</v>
      </c>
      <c r="D125" s="235">
        <f>+SUM(D118:D124)</f>
        <v>77</v>
      </c>
      <c r="E125" s="235">
        <f>+SUM(E118:E124)</f>
        <v>205.625</v>
      </c>
      <c r="F125" s="233">
        <f>+E125/($B$115*7)</f>
        <v>0.46626984126984128</v>
      </c>
      <c r="O125" s="196" t="s">
        <v>41</v>
      </c>
      <c r="P125" s="193">
        <v>8.75</v>
      </c>
      <c r="Q125" s="193">
        <v>13.75</v>
      </c>
      <c r="R125" s="193">
        <v>11</v>
      </c>
      <c r="S125" s="193">
        <v>12.75</v>
      </c>
      <c r="T125" s="193">
        <v>10.5</v>
      </c>
      <c r="U125" s="193">
        <v>13.75</v>
      </c>
      <c r="V125" s="193">
        <v>8.75</v>
      </c>
      <c r="W125" s="193">
        <v>0.25</v>
      </c>
      <c r="X125" s="193">
        <v>17</v>
      </c>
      <c r="Y125" s="196">
        <f t="shared" si="33"/>
        <v>96.5</v>
      </c>
      <c r="Z125" s="164">
        <f t="shared" si="34"/>
        <v>191</v>
      </c>
      <c r="AA125" s="164">
        <f t="shared" si="35"/>
        <v>94.5</v>
      </c>
      <c r="AB125" s="191">
        <f t="shared" si="36"/>
        <v>0.50523560209424079</v>
      </c>
    </row>
    <row r="126" spans="1:28" ht="15" customHeight="1">
      <c r="A126" s="2"/>
      <c r="B126" s="2"/>
      <c r="C126" s="2"/>
      <c r="D126" s="2"/>
      <c r="E126" s="2"/>
      <c r="F126" s="52"/>
      <c r="O126" s="196" t="s">
        <v>56</v>
      </c>
      <c r="P126" s="193">
        <v>12.25</v>
      </c>
      <c r="Q126" s="193">
        <v>13.625</v>
      </c>
      <c r="R126" s="193">
        <v>10.75</v>
      </c>
      <c r="S126" s="193">
        <v>11.5</v>
      </c>
      <c r="T126" s="193">
        <v>10.25</v>
      </c>
      <c r="U126" s="193">
        <v>10.5</v>
      </c>
      <c r="V126" s="193">
        <v>10.875</v>
      </c>
      <c r="W126" s="193">
        <v>4</v>
      </c>
      <c r="X126" s="193">
        <v>11.75</v>
      </c>
      <c r="Y126" s="196">
        <f t="shared" si="33"/>
        <v>95.5</v>
      </c>
      <c r="Z126" s="164">
        <f t="shared" si="34"/>
        <v>191</v>
      </c>
      <c r="AA126" s="164">
        <f t="shared" si="35"/>
        <v>95.5</v>
      </c>
      <c r="AB126" s="191">
        <f t="shared" si="36"/>
        <v>0.5</v>
      </c>
    </row>
    <row r="127" spans="1:28" ht="15" customHeight="1">
      <c r="A127" s="232"/>
      <c r="B127" s="2"/>
      <c r="C127" s="2"/>
      <c r="D127" s="2"/>
      <c r="E127" s="2"/>
      <c r="F127" s="52"/>
      <c r="O127" s="197" t="s">
        <v>88</v>
      </c>
      <c r="P127" s="194">
        <f t="shared" ref="P127" si="37">+SUM(P119:P126)</f>
        <v>57</v>
      </c>
      <c r="Q127" s="194">
        <f t="shared" ref="Q127" si="38">+SUM(Q119:Q126)</f>
        <v>65.125</v>
      </c>
      <c r="R127" s="194">
        <f t="shared" ref="R127" si="39">+SUM(R119:R126)</f>
        <v>59.75</v>
      </c>
      <c r="S127" s="194">
        <f t="shared" ref="S127" si="40">+SUM(S119:S126)</f>
        <v>67</v>
      </c>
      <c r="T127" s="194">
        <f t="shared" ref="T127" si="41">+SUM(T119:T126)</f>
        <v>53.5</v>
      </c>
      <c r="U127" s="194">
        <f t="shared" ref="U127" si="42">+SUM(U119:U126)</f>
        <v>70.25</v>
      </c>
      <c r="V127" s="194">
        <f t="shared" ref="V127" si="43">+SUM(V119:V126)</f>
        <v>41.125</v>
      </c>
      <c r="W127" s="194">
        <f t="shared" ref="W127" si="44">+SUM(W119:W126)</f>
        <v>22.25</v>
      </c>
      <c r="X127" s="194">
        <f t="shared" ref="X127" si="45">+SUM(X119:X126)</f>
        <v>73.5</v>
      </c>
      <c r="Y127" s="197">
        <f t="shared" ref="Y127" si="46">+SUM(Y119:Y126)</f>
        <v>509.5</v>
      </c>
      <c r="Z127" s="164"/>
      <c r="AA127" s="164"/>
      <c r="AB127" s="164"/>
    </row>
    <row r="128" spans="1:28" ht="15" customHeight="1">
      <c r="A128" s="263" t="s">
        <v>561</v>
      </c>
      <c r="B128" s="264"/>
      <c r="C128" s="264"/>
      <c r="D128" s="264"/>
      <c r="E128" s="265"/>
      <c r="F128" s="52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64"/>
      <c r="AA128" s="164"/>
      <c r="AB128" s="164"/>
    </row>
    <row r="129" spans="1:6" ht="15" customHeight="1">
      <c r="A129" s="227" t="s">
        <v>87</v>
      </c>
      <c r="B129" s="228" t="s">
        <v>186</v>
      </c>
      <c r="C129" s="228" t="s">
        <v>187</v>
      </c>
      <c r="D129" s="228" t="s">
        <v>188</v>
      </c>
      <c r="E129" s="228" t="s">
        <v>88</v>
      </c>
      <c r="F129" s="52"/>
    </row>
    <row r="130" spans="1:6" ht="15" customHeight="1">
      <c r="A130" s="196" t="s">
        <v>27</v>
      </c>
      <c r="B130" s="234">
        <v>8.75</v>
      </c>
      <c r="C130" s="234">
        <v>19</v>
      </c>
      <c r="D130" s="234">
        <v>16.5</v>
      </c>
      <c r="E130" s="234">
        <f>+SUM(B130:D130)</f>
        <v>44.25</v>
      </c>
      <c r="F130" s="233">
        <f>+E130/$B$115</f>
        <v>0.70238095238095233</v>
      </c>
    </row>
    <row r="131" spans="1:6" ht="15" customHeight="1">
      <c r="A131" s="196" t="s">
        <v>34</v>
      </c>
      <c r="B131" s="234">
        <v>11.75</v>
      </c>
      <c r="C131" s="234">
        <v>13.75</v>
      </c>
      <c r="D131" s="234">
        <v>11.5</v>
      </c>
      <c r="E131" s="234">
        <f t="shared" ref="E131:E136" si="47">+SUM(B131:D131)</f>
        <v>37</v>
      </c>
      <c r="F131" s="233">
        <f t="shared" ref="F131:F136" si="48">+E131/$B$115</f>
        <v>0.58730158730158732</v>
      </c>
    </row>
    <row r="132" spans="1:6" ht="15" customHeight="1">
      <c r="A132" s="196" t="s">
        <v>38</v>
      </c>
      <c r="B132" s="234">
        <v>8.5</v>
      </c>
      <c r="C132" s="234">
        <v>11</v>
      </c>
      <c r="D132" s="234">
        <v>16</v>
      </c>
      <c r="E132" s="234">
        <f t="shared" si="47"/>
        <v>35.5</v>
      </c>
      <c r="F132" s="233">
        <f t="shared" si="48"/>
        <v>0.56349206349206349</v>
      </c>
    </row>
    <row r="133" spans="1:6" ht="15" customHeight="1">
      <c r="A133" s="196" t="s">
        <v>30</v>
      </c>
      <c r="B133" s="234">
        <v>15.5</v>
      </c>
      <c r="C133" s="234">
        <v>12.75</v>
      </c>
      <c r="D133" s="234">
        <v>7.25</v>
      </c>
      <c r="E133" s="234">
        <f t="shared" si="47"/>
        <v>35.5</v>
      </c>
      <c r="F133" s="233">
        <f t="shared" si="48"/>
        <v>0.56349206349206349</v>
      </c>
    </row>
    <row r="134" spans="1:6" ht="15" customHeight="1">
      <c r="A134" s="196" t="s">
        <v>25</v>
      </c>
      <c r="B134" s="234">
        <v>3.5</v>
      </c>
      <c r="C134" s="234">
        <v>3</v>
      </c>
      <c r="D134" s="234">
        <v>10.75</v>
      </c>
      <c r="E134" s="234">
        <f t="shared" si="47"/>
        <v>17.25</v>
      </c>
      <c r="F134" s="233">
        <f t="shared" si="48"/>
        <v>0.27380952380952384</v>
      </c>
    </row>
    <row r="135" spans="1:6" ht="15" customHeight="1">
      <c r="A135" s="196" t="s">
        <v>41</v>
      </c>
      <c r="B135" s="234">
        <v>16.75</v>
      </c>
      <c r="C135" s="234">
        <v>17.25</v>
      </c>
      <c r="D135" s="234">
        <v>19</v>
      </c>
      <c r="E135" s="234">
        <f t="shared" si="47"/>
        <v>53</v>
      </c>
      <c r="F135" s="233">
        <f t="shared" si="48"/>
        <v>0.84126984126984128</v>
      </c>
    </row>
    <row r="136" spans="1:6" ht="15" customHeight="1">
      <c r="A136" s="196" t="s">
        <v>56</v>
      </c>
      <c r="B136" s="234">
        <v>6.5</v>
      </c>
      <c r="C136" s="234">
        <v>8.75</v>
      </c>
      <c r="D136" s="234">
        <v>7</v>
      </c>
      <c r="E136" s="234">
        <f t="shared" si="47"/>
        <v>22.25</v>
      </c>
      <c r="F136" s="233">
        <f t="shared" si="48"/>
        <v>0.3531746031746032</v>
      </c>
    </row>
    <row r="137" spans="1:6" ht="15" customHeight="1">
      <c r="A137" s="227" t="s">
        <v>88</v>
      </c>
      <c r="B137" s="235">
        <f>+SUM(B130:B136)</f>
        <v>71.25</v>
      </c>
      <c r="C137" s="235">
        <f>+SUM(C130:C136)</f>
        <v>85.5</v>
      </c>
      <c r="D137" s="235">
        <f>+SUM(D130:D136)</f>
        <v>88</v>
      </c>
      <c r="E137" s="235">
        <f>+SUM(E130:E136)</f>
        <v>244.75</v>
      </c>
      <c r="F137" s="233">
        <f>+E137/($B$115*7)</f>
        <v>0.55498866213151932</v>
      </c>
    </row>
  </sheetData>
  <mergeCells count="6">
    <mergeCell ref="A128:E128"/>
    <mergeCell ref="A1:B1"/>
    <mergeCell ref="A16:N16"/>
    <mergeCell ref="O19:AB19"/>
    <mergeCell ref="B86:F86"/>
    <mergeCell ref="A116:E116"/>
  </mergeCells>
  <pageMargins left="0.7" right="0.7" top="0.75" bottom="0.75" header="0.3" footer="0.3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>
      <selection activeCell="B17" sqref="B17"/>
    </sheetView>
  </sheetViews>
  <sheetFormatPr defaultRowHeight="12.75"/>
  <cols>
    <col min="1" max="1" width="41.42578125" style="2" bestFit="1" customWidth="1"/>
    <col min="2" max="14" width="10.42578125" style="2" customWidth="1"/>
    <col min="15" max="15" width="16.28515625" style="2" bestFit="1" customWidth="1"/>
    <col min="16" max="16" width="5.5703125" style="2" customWidth="1"/>
    <col min="17" max="17" width="9.5703125" style="2" bestFit="1" customWidth="1"/>
    <col min="18" max="16384" width="9.140625" style="2"/>
  </cols>
  <sheetData>
    <row r="1" spans="1:16" ht="12.75" customHeight="1">
      <c r="A1" s="82" t="s">
        <v>192</v>
      </c>
      <c r="B1" s="122" t="s">
        <v>182</v>
      </c>
      <c r="C1" s="122">
        <v>7</v>
      </c>
      <c r="D1" s="123" t="s">
        <v>101</v>
      </c>
      <c r="E1" s="124">
        <v>0.65</v>
      </c>
      <c r="F1" s="122" t="s">
        <v>100</v>
      </c>
      <c r="G1" s="122">
        <v>590</v>
      </c>
      <c r="H1" s="122"/>
      <c r="I1" s="122"/>
      <c r="J1" s="122">
        <v>590</v>
      </c>
      <c r="K1" s="122">
        <v>590</v>
      </c>
      <c r="L1" s="122">
        <v>590</v>
      </c>
      <c r="M1" s="122">
        <v>590</v>
      </c>
      <c r="N1" s="125"/>
    </row>
    <row r="2" spans="1:16" ht="12.75" customHeight="1">
      <c r="A2" s="115"/>
      <c r="D2" s="7"/>
      <c r="E2" s="27"/>
    </row>
    <row r="3" spans="1:16" ht="15">
      <c r="A3" s="116"/>
      <c r="B3" s="15" t="s">
        <v>16</v>
      </c>
      <c r="C3" s="15" t="s">
        <v>17</v>
      </c>
      <c r="D3" s="15" t="s">
        <v>18</v>
      </c>
      <c r="E3" s="15" t="s">
        <v>149</v>
      </c>
      <c r="F3" s="15" t="s">
        <v>150</v>
      </c>
      <c r="G3" s="15" t="s">
        <v>154</v>
      </c>
      <c r="H3" s="15" t="s">
        <v>155</v>
      </c>
      <c r="I3" s="15" t="s">
        <v>156</v>
      </c>
      <c r="J3" s="15" t="s">
        <v>157</v>
      </c>
      <c r="K3" s="15" t="s">
        <v>158</v>
      </c>
      <c r="L3" s="15" t="s">
        <v>159</v>
      </c>
      <c r="M3" s="15" t="s">
        <v>160</v>
      </c>
      <c r="N3" s="15" t="s">
        <v>96</v>
      </c>
    </row>
    <row r="4" spans="1:16" ht="15">
      <c r="A4" s="117" t="s">
        <v>97</v>
      </c>
      <c r="B4" s="82">
        <f>+'Pivot da fare'!B2</f>
        <v>20</v>
      </c>
      <c r="C4" s="82">
        <f>+'Pivot da fare'!B3</f>
        <v>20</v>
      </c>
      <c r="D4" s="82">
        <f>+'Pivot da fare'!B4</f>
        <v>23</v>
      </c>
      <c r="E4" s="82"/>
      <c r="F4" s="82"/>
      <c r="G4" s="82"/>
      <c r="H4" s="82"/>
      <c r="I4" s="82"/>
      <c r="J4" s="82"/>
      <c r="K4" s="82"/>
      <c r="L4" s="82"/>
      <c r="M4" s="82"/>
      <c r="N4" s="18">
        <f>+SUM(B4:M4)</f>
        <v>63</v>
      </c>
    </row>
    <row r="5" spans="1:16" ht="15">
      <c r="A5" s="118" t="s">
        <v>99</v>
      </c>
      <c r="B5" s="17">
        <f t="shared" ref="B5:F5" si="0">+B4*$P$8</f>
        <v>140</v>
      </c>
      <c r="C5" s="17">
        <f t="shared" si="0"/>
        <v>140</v>
      </c>
      <c r="D5" s="17">
        <f t="shared" si="0"/>
        <v>161</v>
      </c>
      <c r="E5" s="17">
        <f t="shared" si="0"/>
        <v>0</v>
      </c>
      <c r="F5" s="17">
        <f t="shared" si="0"/>
        <v>0</v>
      </c>
      <c r="G5" s="17">
        <f t="shared" ref="G5:K5" si="1">+G4*$P$8</f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/>
      <c r="M5" s="17"/>
      <c r="N5" s="18">
        <f>+SUM(B5:M5)</f>
        <v>441</v>
      </c>
    </row>
    <row r="6" spans="1:16" ht="15">
      <c r="A6" s="119" t="s">
        <v>108</v>
      </c>
      <c r="B6" s="82">
        <f>+GETPIVOTDATA("GG",'Pivot da fare'!$A$51,"Data",1)</f>
        <v>112</v>
      </c>
      <c r="C6" s="82">
        <f>+GETPIVOTDATA("GG",'Pivot da fare'!$A$51,"Data",2)</f>
        <v>126.25</v>
      </c>
      <c r="D6" s="82">
        <f>+GETPIVOTDATA("GG",'Pivot da fare'!$A$51,"Data",3)</f>
        <v>115.875</v>
      </c>
      <c r="E6" s="82"/>
      <c r="F6" s="82"/>
      <c r="G6" s="82"/>
      <c r="H6" s="82"/>
      <c r="I6" s="82"/>
      <c r="J6" s="82"/>
      <c r="K6" s="82"/>
      <c r="L6" s="82"/>
      <c r="M6" s="82"/>
      <c r="N6" s="81">
        <f>+SUM(B6:M6)</f>
        <v>354.125</v>
      </c>
    </row>
    <row r="7" spans="1:16" ht="15">
      <c r="A7" s="120" t="s">
        <v>98</v>
      </c>
      <c r="B7" s="83">
        <f t="shared" ref="B7:F7" si="2">+B5-B6</f>
        <v>28</v>
      </c>
      <c r="C7" s="83">
        <f t="shared" si="2"/>
        <v>13.75</v>
      </c>
      <c r="D7" s="83">
        <f t="shared" si="2"/>
        <v>45.125</v>
      </c>
      <c r="E7" s="83">
        <f t="shared" si="2"/>
        <v>0</v>
      </c>
      <c r="F7" s="83">
        <f t="shared" si="2"/>
        <v>0</v>
      </c>
      <c r="G7" s="83">
        <f t="shared" ref="G7:M7" si="3">+G5-G6</f>
        <v>0</v>
      </c>
      <c r="H7" s="83">
        <f t="shared" si="3"/>
        <v>0</v>
      </c>
      <c r="I7" s="83">
        <f t="shared" si="3"/>
        <v>0</v>
      </c>
      <c r="J7" s="83">
        <f t="shared" si="3"/>
        <v>0</v>
      </c>
      <c r="K7" s="83">
        <f t="shared" si="3"/>
        <v>0</v>
      </c>
      <c r="L7" s="83">
        <f t="shared" si="3"/>
        <v>0</v>
      </c>
      <c r="M7" s="83">
        <f t="shared" si="3"/>
        <v>0</v>
      </c>
      <c r="N7" s="84">
        <f>+SUM(B7:M7)</f>
        <v>86.875</v>
      </c>
      <c r="O7" s="136"/>
    </row>
    <row r="8" spans="1:16" ht="15">
      <c r="A8" s="15" t="s">
        <v>109</v>
      </c>
      <c r="B8" s="87">
        <f t="shared" ref="B8:N8" si="4">+B7/B5</f>
        <v>0.2</v>
      </c>
      <c r="C8" s="87">
        <f t="shared" si="4"/>
        <v>9.8214285714285712E-2</v>
      </c>
      <c r="D8" s="87">
        <f t="shared" si="4"/>
        <v>0.28027950310559008</v>
      </c>
      <c r="E8" s="87" t="e">
        <f t="shared" si="4"/>
        <v>#DIV/0!</v>
      </c>
      <c r="F8" s="87" t="e">
        <f t="shared" si="4"/>
        <v>#DIV/0!</v>
      </c>
      <c r="G8" s="87" t="e">
        <f t="shared" si="4"/>
        <v>#DIV/0!</v>
      </c>
      <c r="H8" s="87" t="e">
        <f t="shared" si="4"/>
        <v>#DIV/0!</v>
      </c>
      <c r="I8" s="87" t="e">
        <f t="shared" si="4"/>
        <v>#DIV/0!</v>
      </c>
      <c r="J8" s="87" t="e">
        <f t="shared" si="4"/>
        <v>#DIV/0!</v>
      </c>
      <c r="K8" s="87" t="e">
        <f t="shared" si="4"/>
        <v>#DIV/0!</v>
      </c>
      <c r="L8" s="87" t="e">
        <f t="shared" ref="L8" si="5">+L7/L5</f>
        <v>#DIV/0!</v>
      </c>
      <c r="M8" s="87" t="e">
        <f t="shared" si="4"/>
        <v>#DIV/0!</v>
      </c>
      <c r="N8" s="88">
        <f t="shared" si="4"/>
        <v>0.19699546485260772</v>
      </c>
      <c r="O8" s="2" t="s">
        <v>182</v>
      </c>
      <c r="P8" s="2">
        <v>7</v>
      </c>
    </row>
    <row r="9" spans="1:16" ht="15">
      <c r="A9" s="216" t="s">
        <v>546</v>
      </c>
      <c r="B9" s="17">
        <f>+B4*0.8*5.5</f>
        <v>88</v>
      </c>
      <c r="C9" s="17">
        <f>+C4*0.8*5.5</f>
        <v>88</v>
      </c>
      <c r="D9" s="17">
        <f>+D4*0.8*5.5</f>
        <v>101.20000000000002</v>
      </c>
      <c r="E9" s="17">
        <f t="shared" ref="E9:M10" si="6">+E5*$P$9</f>
        <v>0</v>
      </c>
      <c r="F9" s="17">
        <f t="shared" si="6"/>
        <v>0</v>
      </c>
      <c r="G9" s="17">
        <f t="shared" ref="G9:L10" si="7">+G5*$P$9</f>
        <v>0</v>
      </c>
      <c r="H9" s="17">
        <f t="shared" si="6"/>
        <v>0</v>
      </c>
      <c r="I9" s="17">
        <f t="shared" si="6"/>
        <v>0</v>
      </c>
      <c r="J9" s="17">
        <f t="shared" si="6"/>
        <v>0</v>
      </c>
      <c r="K9" s="17">
        <f t="shared" ref="K9:K10" si="8">+K5*$P$9</f>
        <v>0</v>
      </c>
      <c r="L9" s="17">
        <f t="shared" si="7"/>
        <v>0</v>
      </c>
      <c r="M9" s="17">
        <f t="shared" si="6"/>
        <v>0</v>
      </c>
      <c r="N9" s="138">
        <f>SUM(B9:M9)</f>
        <v>277.20000000000005</v>
      </c>
      <c r="O9" s="7" t="s">
        <v>101</v>
      </c>
      <c r="P9" s="27">
        <v>0.65</v>
      </c>
    </row>
    <row r="10" spans="1:16" ht="15">
      <c r="A10" s="216" t="s">
        <v>547</v>
      </c>
      <c r="B10" s="17">
        <f>+B4*0.65*6.5</f>
        <v>84.5</v>
      </c>
      <c r="C10" s="17">
        <f>+C4*0.65*6.5</f>
        <v>84.5</v>
      </c>
      <c r="D10" s="17">
        <f>+D4*0.65*6.5</f>
        <v>97.175000000000011</v>
      </c>
      <c r="E10" s="17">
        <f t="shared" si="6"/>
        <v>0</v>
      </c>
      <c r="F10" s="17">
        <f t="shared" si="6"/>
        <v>0</v>
      </c>
      <c r="G10" s="17">
        <f t="shared" si="7"/>
        <v>0</v>
      </c>
      <c r="H10" s="17">
        <f t="shared" si="6"/>
        <v>0</v>
      </c>
      <c r="I10" s="17">
        <f t="shared" si="6"/>
        <v>0</v>
      </c>
      <c r="J10" s="17">
        <f t="shared" si="6"/>
        <v>0</v>
      </c>
      <c r="K10" s="17">
        <f t="shared" si="8"/>
        <v>0</v>
      </c>
      <c r="L10" s="17">
        <f t="shared" si="7"/>
        <v>0</v>
      </c>
      <c r="M10" s="17">
        <f t="shared" si="6"/>
        <v>0</v>
      </c>
      <c r="N10" s="138">
        <f>SUM(B10:M10)</f>
        <v>266.17500000000001</v>
      </c>
      <c r="O10" s="7" t="s">
        <v>101</v>
      </c>
      <c r="P10" s="27">
        <v>0.65</v>
      </c>
    </row>
    <row r="11" spans="1:16" ht="15">
      <c r="A11" s="121" t="s">
        <v>133</v>
      </c>
      <c r="B11" s="112">
        <f>+GETPIVOTDATA("GG",'Pivot da fare'!$A$51,"Data",1,"Tipologia","FATTURABILE")</f>
        <v>54.75</v>
      </c>
      <c r="C11" s="112">
        <f>+GETPIVOTDATA("GG",'Pivot da fare'!$A$51,"Data",2,"Tipologia","FATTURABILE")</f>
        <v>73.875</v>
      </c>
      <c r="D11" s="112">
        <f>+GETPIVOTDATA("GG",'Pivot da fare'!$A$51,"Data",3,"Tipologia","FATTURABILE")</f>
        <v>77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38">
        <f>+SUM(B11:M11)</f>
        <v>205.625</v>
      </c>
      <c r="O11" s="2" t="s">
        <v>100</v>
      </c>
      <c r="P11" s="2">
        <v>590</v>
      </c>
    </row>
    <row r="12" spans="1:16" ht="15">
      <c r="A12" s="39" t="s">
        <v>111</v>
      </c>
      <c r="B12" s="89">
        <f>+B9-B11</f>
        <v>33.25</v>
      </c>
      <c r="C12" s="89">
        <f>+C9-C11</f>
        <v>14.125</v>
      </c>
      <c r="D12" s="89">
        <f t="shared" ref="D12:M12" si="9">+D9-D11</f>
        <v>24.200000000000017</v>
      </c>
      <c r="E12" s="89">
        <f t="shared" si="9"/>
        <v>0</v>
      </c>
      <c r="F12" s="89">
        <f t="shared" si="9"/>
        <v>0</v>
      </c>
      <c r="G12" s="89">
        <f t="shared" si="9"/>
        <v>0</v>
      </c>
      <c r="H12" s="89">
        <f t="shared" si="9"/>
        <v>0</v>
      </c>
      <c r="I12" s="89">
        <f t="shared" si="9"/>
        <v>0</v>
      </c>
      <c r="J12" s="89">
        <f t="shared" si="9"/>
        <v>0</v>
      </c>
      <c r="K12" s="89">
        <f t="shared" ref="K12" si="10">+K9-K11</f>
        <v>0</v>
      </c>
      <c r="L12" s="89">
        <f t="shared" si="9"/>
        <v>0</v>
      </c>
      <c r="M12" s="89">
        <f t="shared" si="9"/>
        <v>0</v>
      </c>
      <c r="N12" s="139">
        <f>SUM(B12:M12)</f>
        <v>71.575000000000017</v>
      </c>
      <c r="P12" s="137"/>
    </row>
    <row r="13" spans="1:16" ht="15">
      <c r="A13" s="15" t="s">
        <v>147</v>
      </c>
      <c r="B13" s="85">
        <f t="shared" ref="B13:M13" si="11">+B11/B9</f>
        <v>0.62215909090909094</v>
      </c>
      <c r="C13" s="85">
        <f t="shared" si="11"/>
        <v>0.83948863636363635</v>
      </c>
      <c r="D13" s="85">
        <f t="shared" si="11"/>
        <v>0.76086956521739113</v>
      </c>
      <c r="E13" s="85" t="e">
        <f t="shared" si="11"/>
        <v>#DIV/0!</v>
      </c>
      <c r="F13" s="85" t="e">
        <f t="shared" si="11"/>
        <v>#DIV/0!</v>
      </c>
      <c r="G13" s="85" t="e">
        <f t="shared" si="11"/>
        <v>#DIV/0!</v>
      </c>
      <c r="H13" s="85" t="e">
        <f t="shared" si="11"/>
        <v>#DIV/0!</v>
      </c>
      <c r="I13" s="85" t="e">
        <f t="shared" si="11"/>
        <v>#DIV/0!</v>
      </c>
      <c r="J13" s="85" t="e">
        <f t="shared" si="11"/>
        <v>#DIV/0!</v>
      </c>
      <c r="K13" s="85" t="e">
        <f t="shared" ref="K13" si="12">+K11/K9</f>
        <v>#DIV/0!</v>
      </c>
      <c r="L13" s="85" t="e">
        <f t="shared" ref="L13" si="13">+L11/L9</f>
        <v>#DIV/0!</v>
      </c>
      <c r="M13" s="85" t="e">
        <f t="shared" si="11"/>
        <v>#DIV/0!</v>
      </c>
      <c r="N13" s="86"/>
      <c r="P13" s="19"/>
    </row>
    <row r="14" spans="1:16" ht="15">
      <c r="A14" s="15" t="s">
        <v>148</v>
      </c>
      <c r="B14" s="85">
        <f t="shared" ref="B14:M14" si="14">+B11/B5</f>
        <v>0.39107142857142857</v>
      </c>
      <c r="C14" s="85">
        <f t="shared" si="14"/>
        <v>0.52767857142857144</v>
      </c>
      <c r="D14" s="85">
        <f t="shared" si="14"/>
        <v>0.47826086956521741</v>
      </c>
      <c r="E14" s="85" t="e">
        <f t="shared" si="14"/>
        <v>#DIV/0!</v>
      </c>
      <c r="F14" s="85" t="e">
        <f t="shared" si="14"/>
        <v>#DIV/0!</v>
      </c>
      <c r="G14" s="85" t="e">
        <f t="shared" si="14"/>
        <v>#DIV/0!</v>
      </c>
      <c r="H14" s="85" t="e">
        <f t="shared" si="14"/>
        <v>#DIV/0!</v>
      </c>
      <c r="I14" s="85" t="e">
        <f t="shared" si="14"/>
        <v>#DIV/0!</v>
      </c>
      <c r="J14" s="85" t="e">
        <f t="shared" si="14"/>
        <v>#DIV/0!</v>
      </c>
      <c r="K14" s="85" t="e">
        <f t="shared" ref="K14" si="15">+K11/K5</f>
        <v>#DIV/0!</v>
      </c>
      <c r="L14" s="85" t="e">
        <f t="shared" ref="L14" si="16">+L11/L5</f>
        <v>#DIV/0!</v>
      </c>
      <c r="M14" s="85" t="e">
        <f t="shared" si="14"/>
        <v>#DIV/0!</v>
      </c>
      <c r="N14" s="86"/>
      <c r="P14" s="19"/>
    </row>
    <row r="15" spans="1:16" ht="15">
      <c r="A15" s="120" t="s">
        <v>215</v>
      </c>
      <c r="B15" s="114">
        <f>+AVERAGE(B11:J11)</f>
        <v>68.541666666666671</v>
      </c>
      <c r="C15" s="140"/>
      <c r="D15" s="113" t="s">
        <v>234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>
      <c r="A16" s="120" t="s">
        <v>216</v>
      </c>
      <c r="B16" s="114">
        <f>+AVERAGE(B4:J4)</f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">
      <c r="A17" s="26" t="s">
        <v>235</v>
      </c>
      <c r="B17" s="24">
        <f>+'04_Ftrato Difensiva_Progressivo'!B4/10</f>
        <v>69986.05</v>
      </c>
      <c r="C17" s="143" t="s">
        <v>111</v>
      </c>
    </row>
    <row r="18" spans="1:16" ht="32.25" customHeight="1">
      <c r="A18" s="142" t="s">
        <v>548</v>
      </c>
      <c r="B18" s="24">
        <f>7*65%*600*SUM(B4:K4)/9</f>
        <v>19110</v>
      </c>
      <c r="C18" s="144">
        <f>+B18-B17</f>
        <v>-50876.05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>
        <f>+N18/8</f>
        <v>0</v>
      </c>
    </row>
    <row r="19" spans="1:16" ht="15">
      <c r="A19" s="4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41"/>
    </row>
    <row r="20" spans="1:16" ht="15">
      <c r="N20" s="37"/>
      <c r="P20" s="19"/>
    </row>
    <row r="21" spans="1:16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6">
      <c r="N22" s="80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  <ignoredErrors>
    <ignoredError sqref="K8:M9 K12:M14" evalError="1"/>
    <ignoredError sqref="N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>
      <pane xSplit="4" ySplit="1" topLeftCell="E69" activePane="bottomRight" state="frozen"/>
      <selection pane="topRight" activeCell="E1" sqref="E1"/>
      <selection pane="bottomLeft" activeCell="A2" sqref="A2"/>
      <selection pane="bottomRight" activeCell="D75" sqref="D75"/>
    </sheetView>
  </sheetViews>
  <sheetFormatPr defaultRowHeight="12.75"/>
  <cols>
    <col min="1" max="1" width="12.7109375" style="1" bestFit="1" customWidth="1"/>
    <col min="2" max="2" width="25.85546875" style="1" bestFit="1" customWidth="1"/>
    <col min="3" max="3" width="10.5703125" style="1" bestFit="1" customWidth="1"/>
    <col min="4" max="4" width="22.28515625" style="1" bestFit="1" customWidth="1"/>
    <col min="5" max="6" width="10.5703125" style="131" bestFit="1" customWidth="1"/>
    <col min="7" max="7" width="15" style="131" bestFit="1" customWidth="1"/>
    <col min="8" max="8" width="11.5703125" style="131" bestFit="1" customWidth="1"/>
    <col min="9" max="9" width="15.28515625" style="131" bestFit="1" customWidth="1"/>
    <col min="10" max="10" width="13.85546875" style="131" bestFit="1" customWidth="1"/>
    <col min="11" max="11" width="8.7109375" style="1" bestFit="1" customWidth="1"/>
    <col min="12" max="12" width="10.7109375" style="1" bestFit="1" customWidth="1"/>
    <col min="13" max="13" width="11.28515625" style="1" bestFit="1" customWidth="1"/>
    <col min="14" max="16384" width="9.140625" style="1"/>
  </cols>
  <sheetData>
    <row r="1" spans="1:13" ht="15">
      <c r="A1" s="132" t="s">
        <v>115</v>
      </c>
      <c r="B1" s="132" t="s">
        <v>1</v>
      </c>
      <c r="C1" s="132" t="s">
        <v>21</v>
      </c>
      <c r="D1" s="132" t="s">
        <v>3</v>
      </c>
      <c r="E1" s="132" t="s">
        <v>15</v>
      </c>
      <c r="F1" s="132" t="s">
        <v>116</v>
      </c>
      <c r="G1" s="132" t="s">
        <v>162</v>
      </c>
      <c r="H1" s="132" t="s">
        <v>305</v>
      </c>
      <c r="I1" s="132" t="s">
        <v>306</v>
      </c>
      <c r="J1" s="132" t="s">
        <v>307</v>
      </c>
      <c r="K1" s="132" t="s">
        <v>117</v>
      </c>
      <c r="L1" s="132" t="s">
        <v>134</v>
      </c>
      <c r="M1" s="132" t="s">
        <v>308</v>
      </c>
    </row>
    <row r="2" spans="1:13" ht="15">
      <c r="A2" s="133" t="s">
        <v>125</v>
      </c>
      <c r="B2" s="133" t="s">
        <v>228</v>
      </c>
      <c r="C2" s="133" t="s">
        <v>229</v>
      </c>
      <c r="D2" s="133" t="s">
        <v>5</v>
      </c>
      <c r="E2" s="236">
        <v>0</v>
      </c>
      <c r="F2" s="236">
        <v>3000</v>
      </c>
      <c r="G2" s="237">
        <v>3000</v>
      </c>
      <c r="H2" s="236">
        <v>0</v>
      </c>
      <c r="I2" s="237">
        <v>1515</v>
      </c>
      <c r="J2" s="237">
        <v>2703</v>
      </c>
      <c r="K2" s="134">
        <v>5</v>
      </c>
      <c r="L2" s="134">
        <v>1</v>
      </c>
      <c r="M2" s="133" t="s">
        <v>310</v>
      </c>
    </row>
    <row r="3" spans="1:13" ht="15">
      <c r="A3" s="133" t="s">
        <v>125</v>
      </c>
      <c r="B3" s="133" t="s">
        <v>315</v>
      </c>
      <c r="C3" s="133" t="s">
        <v>299</v>
      </c>
      <c r="D3" s="133" t="s">
        <v>5</v>
      </c>
      <c r="E3" s="236">
        <v>0</v>
      </c>
      <c r="F3" s="236">
        <v>13000</v>
      </c>
      <c r="G3" s="237">
        <v>13000</v>
      </c>
      <c r="H3" s="236">
        <v>0</v>
      </c>
      <c r="I3" s="237">
        <v>7060</v>
      </c>
      <c r="J3" s="237">
        <v>9807.25</v>
      </c>
      <c r="K3" s="134">
        <v>20</v>
      </c>
      <c r="L3" s="134">
        <v>10.75</v>
      </c>
      <c r="M3" s="133" t="s">
        <v>310</v>
      </c>
    </row>
    <row r="4" spans="1:13" ht="15">
      <c r="A4" s="133" t="s">
        <v>125</v>
      </c>
      <c r="B4" s="133" t="s">
        <v>277</v>
      </c>
      <c r="C4" s="133" t="s">
        <v>278</v>
      </c>
      <c r="D4" s="133" t="s">
        <v>8</v>
      </c>
      <c r="E4" s="236">
        <v>0</v>
      </c>
      <c r="F4" s="236">
        <v>18000</v>
      </c>
      <c r="G4" s="237">
        <v>18000</v>
      </c>
      <c r="H4" s="236">
        <v>0</v>
      </c>
      <c r="I4" s="237">
        <v>9981</v>
      </c>
      <c r="J4" s="237">
        <v>12357</v>
      </c>
      <c r="K4" s="134">
        <v>27</v>
      </c>
      <c r="L4" s="134">
        <v>19</v>
      </c>
      <c r="M4" s="133" t="s">
        <v>310</v>
      </c>
    </row>
    <row r="5" spans="1:13" ht="15">
      <c r="A5" s="133" t="s">
        <v>125</v>
      </c>
      <c r="B5" s="133" t="s">
        <v>284</v>
      </c>
      <c r="C5" s="133" t="s">
        <v>285</v>
      </c>
      <c r="D5" s="133" t="s">
        <v>137</v>
      </c>
      <c r="E5" s="236">
        <v>0</v>
      </c>
      <c r="F5" s="236">
        <v>3000</v>
      </c>
      <c r="G5" s="237">
        <v>3000</v>
      </c>
      <c r="H5" s="236">
        <v>0</v>
      </c>
      <c r="I5" s="237">
        <v>3000</v>
      </c>
      <c r="J5" s="237">
        <v>1812</v>
      </c>
      <c r="K5" s="134">
        <v>0</v>
      </c>
      <c r="L5" s="134">
        <v>4</v>
      </c>
      <c r="M5" s="133" t="s">
        <v>310</v>
      </c>
    </row>
    <row r="6" spans="1:13" ht="15">
      <c r="A6" s="133" t="s">
        <v>125</v>
      </c>
      <c r="B6" s="133" t="s">
        <v>279</v>
      </c>
      <c r="C6" s="133" t="s">
        <v>286</v>
      </c>
      <c r="D6" s="133" t="s">
        <v>8</v>
      </c>
      <c r="E6" s="236">
        <v>0</v>
      </c>
      <c r="F6" s="236">
        <v>11000</v>
      </c>
      <c r="G6" s="237">
        <v>11000</v>
      </c>
      <c r="H6" s="236">
        <v>0</v>
      </c>
      <c r="I6" s="237">
        <v>4466</v>
      </c>
      <c r="J6" s="237">
        <v>8921</v>
      </c>
      <c r="K6" s="134">
        <v>22</v>
      </c>
      <c r="L6" s="134">
        <v>7</v>
      </c>
      <c r="M6" s="133" t="s">
        <v>310</v>
      </c>
    </row>
    <row r="7" spans="1:13" ht="15">
      <c r="A7" s="133" t="s">
        <v>125</v>
      </c>
      <c r="B7" s="133" t="s">
        <v>321</v>
      </c>
      <c r="C7" s="133" t="s">
        <v>303</v>
      </c>
      <c r="D7" s="133" t="s">
        <v>8</v>
      </c>
      <c r="E7" s="236">
        <v>0</v>
      </c>
      <c r="F7" s="236">
        <v>39000</v>
      </c>
      <c r="G7" s="237">
        <v>39000</v>
      </c>
      <c r="H7" s="236">
        <v>0</v>
      </c>
      <c r="I7" s="237">
        <v>16725</v>
      </c>
      <c r="J7" s="237">
        <v>31203.75</v>
      </c>
      <c r="K7" s="134">
        <v>75</v>
      </c>
      <c r="L7" s="134">
        <v>26.25</v>
      </c>
      <c r="M7" s="133" t="s">
        <v>310</v>
      </c>
    </row>
    <row r="8" spans="1:13" ht="15">
      <c r="A8" s="133" t="s">
        <v>125</v>
      </c>
      <c r="B8" s="133" t="s">
        <v>127</v>
      </c>
      <c r="C8" s="133" t="s">
        <v>219</v>
      </c>
      <c r="D8" s="133" t="s">
        <v>4</v>
      </c>
      <c r="E8" s="236">
        <v>0</v>
      </c>
      <c r="F8" s="236">
        <v>24000</v>
      </c>
      <c r="G8" s="237">
        <v>24000</v>
      </c>
      <c r="H8" s="236">
        <v>0</v>
      </c>
      <c r="I8" s="237">
        <v>24000</v>
      </c>
      <c r="J8" s="237">
        <v>22440.75</v>
      </c>
      <c r="K8" s="134">
        <v>0</v>
      </c>
      <c r="L8" s="134">
        <v>5.25</v>
      </c>
      <c r="M8" s="133" t="s">
        <v>12</v>
      </c>
    </row>
    <row r="9" spans="1:13" ht="15">
      <c r="A9" s="133" t="s">
        <v>125</v>
      </c>
      <c r="B9" s="133" t="s">
        <v>217</v>
      </c>
      <c r="C9" s="133" t="s">
        <v>218</v>
      </c>
      <c r="D9" s="133" t="s">
        <v>9</v>
      </c>
      <c r="E9" s="238">
        <v>0</v>
      </c>
      <c r="F9" s="236">
        <v>37000</v>
      </c>
      <c r="G9" s="239">
        <v>37000</v>
      </c>
      <c r="H9" s="236">
        <v>0</v>
      </c>
      <c r="I9" s="239">
        <v>37000</v>
      </c>
      <c r="J9" s="239">
        <v>34104.25</v>
      </c>
      <c r="K9" s="134">
        <v>0</v>
      </c>
      <c r="L9" s="134">
        <v>9.75</v>
      </c>
      <c r="M9" s="133" t="s">
        <v>12</v>
      </c>
    </row>
    <row r="10" spans="1:13" ht="15">
      <c r="A10" s="133" t="s">
        <v>125</v>
      </c>
      <c r="B10" s="133" t="s">
        <v>166</v>
      </c>
      <c r="C10" s="133" t="s">
        <v>167</v>
      </c>
      <c r="D10" s="133" t="s">
        <v>137</v>
      </c>
      <c r="E10" s="236">
        <v>0</v>
      </c>
      <c r="F10" s="236">
        <v>800</v>
      </c>
      <c r="G10" s="237">
        <v>800</v>
      </c>
      <c r="H10" s="236">
        <v>0</v>
      </c>
      <c r="I10" s="237">
        <v>-2170</v>
      </c>
      <c r="J10" s="237">
        <v>651.5</v>
      </c>
      <c r="K10" s="134">
        <v>10</v>
      </c>
      <c r="L10" s="134">
        <v>0.5</v>
      </c>
      <c r="M10" s="133" t="s">
        <v>310</v>
      </c>
    </row>
    <row r="11" spans="1:13" ht="15">
      <c r="A11" s="133" t="s">
        <v>125</v>
      </c>
      <c r="B11" s="133" t="s">
        <v>141</v>
      </c>
      <c r="C11" s="133" t="s">
        <v>142</v>
      </c>
      <c r="D11" s="133" t="s">
        <v>5</v>
      </c>
      <c r="E11" s="236">
        <v>0</v>
      </c>
      <c r="F11" s="236">
        <v>12500</v>
      </c>
      <c r="G11" s="237">
        <v>12500</v>
      </c>
      <c r="H11" s="236">
        <v>0</v>
      </c>
      <c r="I11" s="237">
        <v>6560</v>
      </c>
      <c r="J11" s="237">
        <v>8416.25</v>
      </c>
      <c r="K11" s="134">
        <v>20</v>
      </c>
      <c r="L11" s="134">
        <v>13.75</v>
      </c>
      <c r="M11" s="133" t="s">
        <v>310</v>
      </c>
    </row>
    <row r="12" spans="1:13" ht="15">
      <c r="A12" s="133" t="s">
        <v>125</v>
      </c>
      <c r="B12" s="133" t="s">
        <v>127</v>
      </c>
      <c r="C12" s="133" t="s">
        <v>135</v>
      </c>
      <c r="D12" s="133" t="s">
        <v>5</v>
      </c>
      <c r="E12" s="236">
        <v>0</v>
      </c>
      <c r="F12" s="236">
        <v>3000</v>
      </c>
      <c r="G12" s="237">
        <v>3000</v>
      </c>
      <c r="H12" s="236">
        <v>0</v>
      </c>
      <c r="I12" s="237">
        <v>1812</v>
      </c>
      <c r="J12" s="237">
        <v>2183.25</v>
      </c>
      <c r="K12" s="134">
        <v>4</v>
      </c>
      <c r="L12" s="134">
        <v>2.75</v>
      </c>
      <c r="M12" s="133" t="s">
        <v>12</v>
      </c>
    </row>
    <row r="13" spans="1:13" ht="15">
      <c r="A13" s="133" t="s">
        <v>125</v>
      </c>
      <c r="B13" s="133" t="s">
        <v>128</v>
      </c>
      <c r="C13" s="133" t="s">
        <v>79</v>
      </c>
      <c r="D13" s="133" t="s">
        <v>8</v>
      </c>
      <c r="E13" s="236">
        <v>0</v>
      </c>
      <c r="F13" s="236">
        <v>9000</v>
      </c>
      <c r="G13" s="237">
        <v>9000</v>
      </c>
      <c r="H13" s="236">
        <v>0</v>
      </c>
      <c r="I13" s="237">
        <v>5436</v>
      </c>
      <c r="J13" s="237">
        <v>6549.75</v>
      </c>
      <c r="K13" s="134">
        <v>12</v>
      </c>
      <c r="L13" s="134">
        <v>8.25</v>
      </c>
      <c r="M13" s="133" t="s">
        <v>310</v>
      </c>
    </row>
    <row r="14" spans="1:13" ht="15">
      <c r="A14" s="133" t="s">
        <v>125</v>
      </c>
      <c r="B14" s="133" t="s">
        <v>275</v>
      </c>
      <c r="C14" s="272" t="s">
        <v>276</v>
      </c>
      <c r="D14" s="133" t="s">
        <v>5</v>
      </c>
      <c r="E14" s="236">
        <v>0</v>
      </c>
      <c r="F14" s="236">
        <v>1000</v>
      </c>
      <c r="G14" s="237">
        <v>1000</v>
      </c>
      <c r="H14" s="236">
        <v>0</v>
      </c>
      <c r="I14" s="237">
        <v>406</v>
      </c>
      <c r="J14" s="237">
        <v>1000</v>
      </c>
      <c r="K14" s="134">
        <v>2</v>
      </c>
      <c r="L14" s="134">
        <v>0</v>
      </c>
      <c r="M14" s="133" t="s">
        <v>12</v>
      </c>
    </row>
    <row r="15" spans="1:13" ht="15">
      <c r="A15" s="133" t="s">
        <v>125</v>
      </c>
      <c r="B15" s="133" t="s">
        <v>392</v>
      </c>
      <c r="C15" s="272" t="s">
        <v>391</v>
      </c>
      <c r="D15" s="133" t="s">
        <v>5</v>
      </c>
      <c r="E15" s="236">
        <v>0</v>
      </c>
      <c r="F15" s="236">
        <v>45900</v>
      </c>
      <c r="G15" s="237">
        <v>45900</v>
      </c>
      <c r="H15" s="236">
        <v>0</v>
      </c>
      <c r="I15" s="237">
        <v>45900</v>
      </c>
      <c r="J15" s="237">
        <v>38475</v>
      </c>
      <c r="K15" s="134">
        <v>0</v>
      </c>
      <c r="L15" s="134">
        <v>25</v>
      </c>
      <c r="M15" s="133" t="s">
        <v>310</v>
      </c>
    </row>
    <row r="16" spans="1:13" ht="15">
      <c r="A16" s="133" t="s">
        <v>125</v>
      </c>
      <c r="B16" s="133" t="s">
        <v>565</v>
      </c>
      <c r="C16" s="272" t="s">
        <v>431</v>
      </c>
      <c r="D16" s="133" t="s">
        <v>7</v>
      </c>
      <c r="E16" s="236">
        <v>0</v>
      </c>
      <c r="F16" s="236">
        <v>4500</v>
      </c>
      <c r="G16" s="237">
        <v>4500</v>
      </c>
      <c r="H16" s="236">
        <v>0</v>
      </c>
      <c r="I16" s="237">
        <v>2421</v>
      </c>
      <c r="J16" s="237">
        <v>1862.64</v>
      </c>
      <c r="K16" s="134">
        <v>7</v>
      </c>
      <c r="L16" s="134">
        <v>8.8800000000000008</v>
      </c>
      <c r="M16" s="133" t="s">
        <v>310</v>
      </c>
    </row>
    <row r="17" spans="1:13" ht="15">
      <c r="A17" s="133" t="s">
        <v>125</v>
      </c>
      <c r="B17" s="133" t="s">
        <v>566</v>
      </c>
      <c r="C17" s="272" t="s">
        <v>567</v>
      </c>
      <c r="D17" s="133" t="s">
        <v>8</v>
      </c>
      <c r="E17" s="236">
        <v>0</v>
      </c>
      <c r="F17" s="236">
        <v>19000</v>
      </c>
      <c r="G17" s="237">
        <v>19000</v>
      </c>
      <c r="H17" s="236">
        <v>0</v>
      </c>
      <c r="I17" s="237">
        <v>12763</v>
      </c>
      <c r="J17" s="237">
        <v>19000</v>
      </c>
      <c r="K17" s="134">
        <v>21</v>
      </c>
      <c r="L17" s="134">
        <v>0</v>
      </c>
      <c r="M17" s="133" t="s">
        <v>310</v>
      </c>
    </row>
    <row r="18" spans="1:13" ht="15">
      <c r="A18" s="133" t="s">
        <v>125</v>
      </c>
      <c r="B18" s="133" t="s">
        <v>127</v>
      </c>
      <c r="C18" s="272" t="s">
        <v>570</v>
      </c>
      <c r="D18" s="133" t="s">
        <v>201</v>
      </c>
      <c r="E18" s="236">
        <v>0</v>
      </c>
      <c r="F18" s="236">
        <v>17500</v>
      </c>
      <c r="G18" s="237">
        <v>17500</v>
      </c>
      <c r="H18" s="236">
        <v>0</v>
      </c>
      <c r="I18" s="237">
        <v>13936</v>
      </c>
      <c r="J18" s="237">
        <v>17500</v>
      </c>
      <c r="K18" s="134">
        <v>12</v>
      </c>
      <c r="L18" s="134">
        <v>0</v>
      </c>
      <c r="M18" s="133" t="s">
        <v>310</v>
      </c>
    </row>
    <row r="19" spans="1:13" ht="15">
      <c r="A19" s="133" t="s">
        <v>125</v>
      </c>
      <c r="B19" s="133" t="s">
        <v>572</v>
      </c>
      <c r="C19" s="272" t="s">
        <v>375</v>
      </c>
      <c r="D19" s="133" t="s">
        <v>5</v>
      </c>
      <c r="E19" s="236">
        <v>0</v>
      </c>
      <c r="F19" s="236">
        <v>2800</v>
      </c>
      <c r="G19" s="237">
        <v>2800</v>
      </c>
      <c r="H19" s="236">
        <v>0</v>
      </c>
      <c r="I19" s="237">
        <v>1315</v>
      </c>
      <c r="J19" s="237">
        <v>1315</v>
      </c>
      <c r="K19" s="134">
        <v>5</v>
      </c>
      <c r="L19" s="134">
        <v>5</v>
      </c>
      <c r="M19" s="133" t="s">
        <v>310</v>
      </c>
    </row>
    <row r="20" spans="1:13" ht="15">
      <c r="A20" s="133" t="s">
        <v>125</v>
      </c>
      <c r="B20" s="133" t="s">
        <v>312</v>
      </c>
      <c r="C20" s="272" t="s">
        <v>575</v>
      </c>
      <c r="D20" s="133" t="s">
        <v>5</v>
      </c>
      <c r="E20" s="236">
        <v>0</v>
      </c>
      <c r="F20" s="236">
        <v>3000</v>
      </c>
      <c r="G20" s="237">
        <v>3000</v>
      </c>
      <c r="H20" s="236">
        <v>0</v>
      </c>
      <c r="I20" s="237">
        <v>1515</v>
      </c>
      <c r="J20" s="237">
        <v>3000</v>
      </c>
      <c r="K20" s="134">
        <v>5</v>
      </c>
      <c r="L20" s="134">
        <v>0</v>
      </c>
      <c r="M20" s="133" t="s">
        <v>340</v>
      </c>
    </row>
    <row r="21" spans="1:13" ht="15">
      <c r="A21" s="133" t="s">
        <v>125</v>
      </c>
      <c r="B21" s="133" t="s">
        <v>319</v>
      </c>
      <c r="C21" s="272" t="s">
        <v>320</v>
      </c>
      <c r="D21" s="133" t="s">
        <v>201</v>
      </c>
      <c r="E21" s="236">
        <v>240</v>
      </c>
      <c r="F21" s="236">
        <v>0</v>
      </c>
      <c r="G21" s="237">
        <v>240</v>
      </c>
      <c r="H21" s="236">
        <v>180</v>
      </c>
      <c r="I21" s="237">
        <v>60</v>
      </c>
      <c r="J21" s="237">
        <v>60</v>
      </c>
      <c r="K21" s="134">
        <v>0</v>
      </c>
      <c r="L21" s="134">
        <v>0</v>
      </c>
      <c r="M21" s="133" t="s">
        <v>12</v>
      </c>
    </row>
    <row r="22" spans="1:13" ht="15">
      <c r="A22" s="133" t="s">
        <v>125</v>
      </c>
      <c r="B22" s="133" t="s">
        <v>274</v>
      </c>
      <c r="C22" s="272" t="s">
        <v>273</v>
      </c>
      <c r="D22" s="133" t="s">
        <v>5</v>
      </c>
      <c r="E22" s="236">
        <v>300</v>
      </c>
      <c r="F22" s="236">
        <v>0</v>
      </c>
      <c r="G22" s="237">
        <v>300</v>
      </c>
      <c r="H22" s="236">
        <v>255</v>
      </c>
      <c r="I22" s="237">
        <v>45</v>
      </c>
      <c r="J22" s="237">
        <v>45</v>
      </c>
      <c r="K22" s="134">
        <v>0</v>
      </c>
      <c r="L22" s="134">
        <v>0</v>
      </c>
      <c r="M22" s="133" t="s">
        <v>310</v>
      </c>
    </row>
    <row r="23" spans="1:13" ht="15">
      <c r="A23" s="133" t="s">
        <v>125</v>
      </c>
      <c r="B23" s="133" t="s">
        <v>322</v>
      </c>
      <c r="C23" s="272" t="s">
        <v>323</v>
      </c>
      <c r="D23" s="133" t="s">
        <v>5</v>
      </c>
      <c r="E23" s="236">
        <v>650</v>
      </c>
      <c r="F23" s="236">
        <v>0</v>
      </c>
      <c r="G23" s="237">
        <v>650</v>
      </c>
      <c r="H23" s="236">
        <v>549</v>
      </c>
      <c r="I23" s="237">
        <v>101</v>
      </c>
      <c r="J23" s="237">
        <v>101</v>
      </c>
      <c r="K23" s="134">
        <v>0</v>
      </c>
      <c r="L23" s="134">
        <v>0</v>
      </c>
      <c r="M23" s="133" t="s">
        <v>12</v>
      </c>
    </row>
    <row r="24" spans="1:13" ht="15">
      <c r="A24" s="133" t="s">
        <v>125</v>
      </c>
      <c r="B24" s="133" t="s">
        <v>230</v>
      </c>
      <c r="C24" s="272" t="s">
        <v>231</v>
      </c>
      <c r="D24" s="133" t="s">
        <v>232</v>
      </c>
      <c r="E24" s="236">
        <v>780</v>
      </c>
      <c r="F24" s="236">
        <v>0</v>
      </c>
      <c r="G24" s="237">
        <v>780</v>
      </c>
      <c r="H24" s="236">
        <v>621</v>
      </c>
      <c r="I24" s="237">
        <v>159</v>
      </c>
      <c r="J24" s="237">
        <v>159</v>
      </c>
      <c r="K24" s="134">
        <v>0</v>
      </c>
      <c r="L24" s="134">
        <v>0</v>
      </c>
      <c r="M24" s="133" t="s">
        <v>12</v>
      </c>
    </row>
    <row r="25" spans="1:13" ht="15">
      <c r="A25" s="133" t="s">
        <v>125</v>
      </c>
      <c r="B25" s="133" t="s">
        <v>6</v>
      </c>
      <c r="C25" s="272" t="s">
        <v>569</v>
      </c>
      <c r="D25" s="133" t="s">
        <v>5</v>
      </c>
      <c r="E25" s="236">
        <v>1300</v>
      </c>
      <c r="F25" s="236">
        <v>0</v>
      </c>
      <c r="G25" s="237">
        <v>1300</v>
      </c>
      <c r="H25" s="236">
        <v>858.93</v>
      </c>
      <c r="I25" s="237">
        <v>441.07</v>
      </c>
      <c r="J25" s="237">
        <v>441.07</v>
      </c>
      <c r="K25" s="134">
        <v>0</v>
      </c>
      <c r="L25" s="134">
        <v>0</v>
      </c>
      <c r="M25" s="133" t="s">
        <v>12</v>
      </c>
    </row>
    <row r="26" spans="1:13" ht="15">
      <c r="A26" s="133" t="s">
        <v>125</v>
      </c>
      <c r="B26" s="133" t="s">
        <v>312</v>
      </c>
      <c r="C26" s="272" t="s">
        <v>313</v>
      </c>
      <c r="D26" s="133" t="s">
        <v>5</v>
      </c>
      <c r="E26" s="236">
        <v>4400</v>
      </c>
      <c r="F26" s="236">
        <v>1300</v>
      </c>
      <c r="G26" s="237">
        <v>5700</v>
      </c>
      <c r="H26" s="236">
        <v>3514</v>
      </c>
      <c r="I26" s="237">
        <v>1592</v>
      </c>
      <c r="J26" s="237">
        <v>1740.5</v>
      </c>
      <c r="K26" s="134">
        <v>2</v>
      </c>
      <c r="L26" s="134">
        <v>1.5</v>
      </c>
      <c r="M26" s="133" t="s">
        <v>310</v>
      </c>
    </row>
    <row r="27" spans="1:13" ht="15">
      <c r="A27" s="133" t="s">
        <v>125</v>
      </c>
      <c r="B27" s="133" t="s">
        <v>281</v>
      </c>
      <c r="C27" s="272" t="s">
        <v>282</v>
      </c>
      <c r="D27" s="133" t="s">
        <v>201</v>
      </c>
      <c r="E27" s="236">
        <v>6250</v>
      </c>
      <c r="F27" s="236">
        <v>0</v>
      </c>
      <c r="G27" s="237">
        <v>6250</v>
      </c>
      <c r="H27" s="236">
        <v>5388</v>
      </c>
      <c r="I27" s="237">
        <v>862</v>
      </c>
      <c r="J27" s="237">
        <v>862</v>
      </c>
      <c r="K27" s="134">
        <v>0</v>
      </c>
      <c r="L27" s="134">
        <v>0</v>
      </c>
      <c r="M27" s="133" t="s">
        <v>12</v>
      </c>
    </row>
    <row r="28" spans="1:13" ht="15">
      <c r="A28" s="133" t="s">
        <v>125</v>
      </c>
      <c r="B28" s="133" t="s">
        <v>281</v>
      </c>
      <c r="C28" s="272" t="s">
        <v>283</v>
      </c>
      <c r="D28" s="133" t="s">
        <v>201</v>
      </c>
      <c r="E28" s="236">
        <v>6250</v>
      </c>
      <c r="F28" s="236">
        <v>0</v>
      </c>
      <c r="G28" s="237">
        <v>6250</v>
      </c>
      <c r="H28" s="236">
        <v>5388</v>
      </c>
      <c r="I28" s="237">
        <v>862</v>
      </c>
      <c r="J28" s="237">
        <v>862</v>
      </c>
      <c r="K28" s="134">
        <v>0</v>
      </c>
      <c r="L28" s="134">
        <v>0</v>
      </c>
      <c r="M28" s="133" t="s">
        <v>12</v>
      </c>
    </row>
    <row r="29" spans="1:13" ht="15">
      <c r="A29" s="133" t="s">
        <v>125</v>
      </c>
      <c r="B29" s="133" t="s">
        <v>195</v>
      </c>
      <c r="C29" s="272" t="s">
        <v>196</v>
      </c>
      <c r="D29" s="133" t="s">
        <v>5</v>
      </c>
      <c r="E29" s="236">
        <v>6300</v>
      </c>
      <c r="F29" s="236">
        <v>0</v>
      </c>
      <c r="G29" s="237">
        <v>6300</v>
      </c>
      <c r="H29" s="236">
        <v>5463</v>
      </c>
      <c r="I29" s="237">
        <v>837</v>
      </c>
      <c r="J29" s="237">
        <v>837</v>
      </c>
      <c r="K29" s="134">
        <v>0</v>
      </c>
      <c r="L29" s="134">
        <v>0</v>
      </c>
      <c r="M29" s="133" t="s">
        <v>12</v>
      </c>
    </row>
    <row r="30" spans="1:13" ht="15">
      <c r="A30" s="133" t="s">
        <v>125</v>
      </c>
      <c r="B30" s="133" t="s">
        <v>217</v>
      </c>
      <c r="C30" s="272" t="s">
        <v>317</v>
      </c>
      <c r="D30" s="133" t="s">
        <v>9</v>
      </c>
      <c r="E30" s="236">
        <v>7680</v>
      </c>
      <c r="F30" s="236">
        <v>0</v>
      </c>
      <c r="G30" s="237">
        <v>7680</v>
      </c>
      <c r="H30" s="236">
        <v>5775.36</v>
      </c>
      <c r="I30" s="237">
        <v>1904.64</v>
      </c>
      <c r="J30" s="237">
        <v>1904.64</v>
      </c>
      <c r="K30" s="134">
        <v>0</v>
      </c>
      <c r="L30" s="134">
        <v>0</v>
      </c>
      <c r="M30" s="133" t="s">
        <v>12</v>
      </c>
    </row>
    <row r="31" spans="1:13" ht="15">
      <c r="A31" s="133" t="s">
        <v>125</v>
      </c>
      <c r="B31" s="133" t="s">
        <v>10</v>
      </c>
      <c r="C31" s="272" t="s">
        <v>314</v>
      </c>
      <c r="D31" s="133" t="s">
        <v>201</v>
      </c>
      <c r="E31" s="236">
        <v>8800</v>
      </c>
      <c r="F31" s="236">
        <v>5400</v>
      </c>
      <c r="G31" s="237">
        <v>14200</v>
      </c>
      <c r="H31" s="236">
        <v>8284</v>
      </c>
      <c r="I31" s="237">
        <v>4134</v>
      </c>
      <c r="J31" s="237">
        <v>5916</v>
      </c>
      <c r="K31" s="134">
        <v>6</v>
      </c>
      <c r="L31" s="134">
        <v>0</v>
      </c>
      <c r="M31" s="133" t="s">
        <v>310</v>
      </c>
    </row>
    <row r="32" spans="1:13" ht="15">
      <c r="A32" s="133" t="s">
        <v>125</v>
      </c>
      <c r="B32" s="133" t="s">
        <v>81</v>
      </c>
      <c r="C32" s="272" t="s">
        <v>83</v>
      </c>
      <c r="D32" s="133" t="s">
        <v>4</v>
      </c>
      <c r="E32" s="236">
        <v>9000</v>
      </c>
      <c r="F32" s="236">
        <v>9000</v>
      </c>
      <c r="G32" s="237">
        <v>18000</v>
      </c>
      <c r="H32" s="236">
        <v>7521</v>
      </c>
      <c r="I32" s="237">
        <v>6915</v>
      </c>
      <c r="J32" s="237">
        <v>9736.5</v>
      </c>
      <c r="K32" s="134">
        <v>12</v>
      </c>
      <c r="L32" s="134">
        <v>2.5</v>
      </c>
      <c r="M32" s="133" t="s">
        <v>310</v>
      </c>
    </row>
    <row r="33" spans="1:13" ht="15">
      <c r="A33" s="133" t="s">
        <v>125</v>
      </c>
      <c r="B33" s="133" t="s">
        <v>195</v>
      </c>
      <c r="C33" s="272" t="s">
        <v>200</v>
      </c>
      <c r="D33" s="133" t="s">
        <v>201</v>
      </c>
      <c r="E33" s="236">
        <v>9450</v>
      </c>
      <c r="F33" s="236">
        <v>0</v>
      </c>
      <c r="G33" s="237">
        <v>9450</v>
      </c>
      <c r="H33" s="236">
        <v>8017</v>
      </c>
      <c r="I33" s="237">
        <v>1433</v>
      </c>
      <c r="J33" s="237">
        <v>1433</v>
      </c>
      <c r="K33" s="134">
        <v>0</v>
      </c>
      <c r="L33" s="134">
        <v>0</v>
      </c>
      <c r="M33" s="133" t="s">
        <v>12</v>
      </c>
    </row>
    <row r="34" spans="1:13" ht="15">
      <c r="A34" s="133" t="s">
        <v>125</v>
      </c>
      <c r="B34" s="133" t="s">
        <v>312</v>
      </c>
      <c r="C34" s="272" t="s">
        <v>318</v>
      </c>
      <c r="D34" s="133" t="s">
        <v>5</v>
      </c>
      <c r="E34" s="236">
        <v>11300</v>
      </c>
      <c r="F34" s="236">
        <v>0</v>
      </c>
      <c r="G34" s="237">
        <v>11300</v>
      </c>
      <c r="H34" s="236">
        <v>9576</v>
      </c>
      <c r="I34" s="237">
        <v>1724</v>
      </c>
      <c r="J34" s="237">
        <v>1724</v>
      </c>
      <c r="K34" s="134">
        <v>0</v>
      </c>
      <c r="L34" s="134">
        <v>0</v>
      </c>
      <c r="M34" s="133" t="s">
        <v>12</v>
      </c>
    </row>
    <row r="35" spans="1:13" ht="15">
      <c r="A35" s="133" t="s">
        <v>125</v>
      </c>
      <c r="B35" s="133" t="s">
        <v>126</v>
      </c>
      <c r="C35" s="272" t="s">
        <v>62</v>
      </c>
      <c r="D35" s="133" t="s">
        <v>136</v>
      </c>
      <c r="E35" s="236">
        <v>14000</v>
      </c>
      <c r="F35" s="236">
        <v>13000</v>
      </c>
      <c r="G35" s="237">
        <v>27000</v>
      </c>
      <c r="H35" s="236">
        <v>11190</v>
      </c>
      <c r="I35" s="237">
        <v>10761</v>
      </c>
      <c r="J35" s="237">
        <v>13879.5</v>
      </c>
      <c r="K35" s="134">
        <v>17</v>
      </c>
      <c r="L35" s="134">
        <v>6.5</v>
      </c>
      <c r="M35" s="133" t="s">
        <v>310</v>
      </c>
    </row>
    <row r="36" spans="1:13" ht="15">
      <c r="A36" s="133" t="s">
        <v>125</v>
      </c>
      <c r="B36" s="133" t="s">
        <v>198</v>
      </c>
      <c r="C36" s="272" t="s">
        <v>316</v>
      </c>
      <c r="D36" s="133" t="s">
        <v>5</v>
      </c>
      <c r="E36" s="236">
        <v>15800</v>
      </c>
      <c r="F36" s="236">
        <v>500</v>
      </c>
      <c r="G36" s="237">
        <v>16300</v>
      </c>
      <c r="H36" s="236">
        <v>14500</v>
      </c>
      <c r="I36" s="237">
        <v>1503</v>
      </c>
      <c r="J36" s="237">
        <v>1800</v>
      </c>
      <c r="K36" s="134">
        <v>1</v>
      </c>
      <c r="L36" s="134">
        <v>0</v>
      </c>
      <c r="M36" s="133" t="s">
        <v>310</v>
      </c>
    </row>
    <row r="37" spans="1:13" ht="15">
      <c r="A37" s="133" t="s">
        <v>125</v>
      </c>
      <c r="B37" s="133" t="s">
        <v>562</v>
      </c>
      <c r="C37" s="272" t="s">
        <v>563</v>
      </c>
      <c r="D37" s="133" t="s">
        <v>5</v>
      </c>
      <c r="E37" s="236">
        <v>19330</v>
      </c>
      <c r="F37" s="236">
        <v>0</v>
      </c>
      <c r="G37" s="237">
        <v>19330</v>
      </c>
      <c r="H37" s="236">
        <v>13974</v>
      </c>
      <c r="I37" s="237">
        <v>5356</v>
      </c>
      <c r="J37" s="237">
        <v>5356</v>
      </c>
      <c r="K37" s="134">
        <v>0</v>
      </c>
      <c r="L37" s="134">
        <v>0</v>
      </c>
      <c r="M37" s="133" t="s">
        <v>310</v>
      </c>
    </row>
    <row r="38" spans="1:13" ht="15">
      <c r="A38" s="133" t="s">
        <v>125</v>
      </c>
      <c r="B38" s="133" t="s">
        <v>564</v>
      </c>
      <c r="C38" s="272" t="s">
        <v>203</v>
      </c>
      <c r="D38" s="133" t="s">
        <v>204</v>
      </c>
      <c r="E38" s="236">
        <v>20000</v>
      </c>
      <c r="F38" s="236">
        <v>5000</v>
      </c>
      <c r="G38" s="237">
        <v>25000</v>
      </c>
      <c r="H38" s="236">
        <v>16900.439999999999</v>
      </c>
      <c r="I38" s="237">
        <v>5129.5600000000004</v>
      </c>
      <c r="J38" s="237">
        <v>5278.06</v>
      </c>
      <c r="K38" s="134">
        <v>10</v>
      </c>
      <c r="L38" s="134">
        <v>9.5</v>
      </c>
      <c r="M38" s="133" t="s">
        <v>310</v>
      </c>
    </row>
    <row r="39" spans="1:13" ht="15">
      <c r="A39" s="133" t="s">
        <v>125</v>
      </c>
      <c r="B39" s="133" t="s">
        <v>129</v>
      </c>
      <c r="C39" s="272" t="s">
        <v>324</v>
      </c>
      <c r="D39" s="133" t="s">
        <v>9</v>
      </c>
      <c r="E39" s="236">
        <v>25500</v>
      </c>
      <c r="F39" s="236">
        <v>0</v>
      </c>
      <c r="G39" s="237">
        <v>25500</v>
      </c>
      <c r="H39" s="236">
        <v>22381</v>
      </c>
      <c r="I39" s="237">
        <v>3119</v>
      </c>
      <c r="J39" s="237">
        <v>3119</v>
      </c>
      <c r="K39" s="134">
        <v>0</v>
      </c>
      <c r="L39" s="134">
        <v>0</v>
      </c>
      <c r="M39" s="133" t="s">
        <v>12</v>
      </c>
    </row>
    <row r="40" spans="1:13" ht="15">
      <c r="A40" s="133" t="s">
        <v>125</v>
      </c>
      <c r="B40" s="133" t="s">
        <v>573</v>
      </c>
      <c r="C40" s="272" t="s">
        <v>574</v>
      </c>
      <c r="D40" s="133" t="s">
        <v>5</v>
      </c>
      <c r="E40" s="236">
        <v>26025</v>
      </c>
      <c r="F40" s="236">
        <v>0</v>
      </c>
      <c r="G40" s="237">
        <v>26025</v>
      </c>
      <c r="H40" s="236">
        <v>0</v>
      </c>
      <c r="I40" s="237">
        <v>26025</v>
      </c>
      <c r="J40" s="237">
        <v>26025</v>
      </c>
      <c r="K40" s="134">
        <v>0</v>
      </c>
      <c r="L40" s="134">
        <v>0</v>
      </c>
      <c r="M40" s="133" t="s">
        <v>12</v>
      </c>
    </row>
    <row r="41" spans="1:13" ht="15">
      <c r="A41" s="133" t="s">
        <v>125</v>
      </c>
      <c r="B41" s="133" t="s">
        <v>198</v>
      </c>
      <c r="C41" s="272" t="s">
        <v>568</v>
      </c>
      <c r="D41" s="133" t="s">
        <v>5</v>
      </c>
      <c r="E41" s="236">
        <v>34000</v>
      </c>
      <c r="F41" s="236">
        <v>0</v>
      </c>
      <c r="G41" s="237">
        <v>34000</v>
      </c>
      <c r="H41" s="236">
        <v>26760</v>
      </c>
      <c r="I41" s="237">
        <v>5458</v>
      </c>
      <c r="J41" s="237">
        <v>7240</v>
      </c>
      <c r="K41" s="134">
        <v>6</v>
      </c>
      <c r="L41" s="134">
        <v>0</v>
      </c>
      <c r="M41" s="133" t="s">
        <v>12</v>
      </c>
    </row>
    <row r="42" spans="1:13" ht="15">
      <c r="A42" s="133" t="s">
        <v>125</v>
      </c>
      <c r="B42" s="133" t="s">
        <v>562</v>
      </c>
      <c r="C42" s="272" t="s">
        <v>220</v>
      </c>
      <c r="D42" s="133" t="s">
        <v>201</v>
      </c>
      <c r="E42" s="236">
        <v>38000</v>
      </c>
      <c r="F42" s="236">
        <v>0</v>
      </c>
      <c r="G42" s="237">
        <v>38000</v>
      </c>
      <c r="H42" s="236">
        <v>30691</v>
      </c>
      <c r="I42" s="237">
        <v>7309</v>
      </c>
      <c r="J42" s="237">
        <v>7309</v>
      </c>
      <c r="K42" s="134">
        <v>0</v>
      </c>
      <c r="L42" s="134">
        <v>0</v>
      </c>
      <c r="M42" s="133" t="s">
        <v>12</v>
      </c>
    </row>
    <row r="43" spans="1:13" ht="15">
      <c r="A43" s="133" t="s">
        <v>125</v>
      </c>
      <c r="B43" s="133" t="s">
        <v>127</v>
      </c>
      <c r="C43" s="272" t="s">
        <v>197</v>
      </c>
      <c r="D43" s="133" t="s">
        <v>4</v>
      </c>
      <c r="E43" s="236">
        <v>43410</v>
      </c>
      <c r="F43" s="236">
        <v>0</v>
      </c>
      <c r="G43" s="237">
        <v>43410</v>
      </c>
      <c r="H43" s="236">
        <v>35731.919999999998</v>
      </c>
      <c r="I43" s="237">
        <v>7678.08</v>
      </c>
      <c r="J43" s="237">
        <v>7678.08</v>
      </c>
      <c r="K43" s="134">
        <v>0</v>
      </c>
      <c r="L43" s="134">
        <v>0</v>
      </c>
      <c r="M43" s="133" t="s">
        <v>12</v>
      </c>
    </row>
    <row r="44" spans="1:13" ht="15">
      <c r="A44" s="133" t="s">
        <v>125</v>
      </c>
      <c r="B44" s="133" t="s">
        <v>127</v>
      </c>
      <c r="C44" s="272" t="s">
        <v>571</v>
      </c>
      <c r="D44" s="133" t="s">
        <v>5</v>
      </c>
      <c r="E44" s="236">
        <v>61800</v>
      </c>
      <c r="F44" s="236">
        <v>0</v>
      </c>
      <c r="G44" s="237">
        <v>61800</v>
      </c>
      <c r="H44" s="236">
        <v>52538</v>
      </c>
      <c r="I44" s="237">
        <v>9262</v>
      </c>
      <c r="J44" s="237">
        <v>9262</v>
      </c>
      <c r="K44" s="134">
        <v>0</v>
      </c>
      <c r="L44" s="134">
        <v>0</v>
      </c>
      <c r="M44" s="133" t="s">
        <v>12</v>
      </c>
    </row>
    <row r="45" spans="1:13" ht="15">
      <c r="A45" s="133" t="s">
        <v>125</v>
      </c>
      <c r="B45" s="133" t="s">
        <v>279</v>
      </c>
      <c r="C45" s="272" t="s">
        <v>280</v>
      </c>
      <c r="D45" s="133" t="s">
        <v>8</v>
      </c>
      <c r="E45" s="213"/>
      <c r="F45" s="236">
        <v>29755</v>
      </c>
      <c r="G45" s="213"/>
      <c r="H45" s="236">
        <v>0</v>
      </c>
      <c r="I45" s="213"/>
      <c r="J45" s="213"/>
      <c r="K45" s="134">
        <v>62</v>
      </c>
      <c r="L45" s="134">
        <v>2.5</v>
      </c>
      <c r="M45" s="133" t="s">
        <v>310</v>
      </c>
    </row>
    <row r="46" spans="1:13" ht="15">
      <c r="A46" s="133" t="s">
        <v>118</v>
      </c>
      <c r="B46" s="133" t="s">
        <v>580</v>
      </c>
      <c r="C46" s="272" t="s">
        <v>581</v>
      </c>
      <c r="D46" s="133" t="s">
        <v>8</v>
      </c>
      <c r="E46" s="236">
        <v>0</v>
      </c>
      <c r="F46" s="236">
        <v>14000</v>
      </c>
      <c r="G46" s="237">
        <v>14000</v>
      </c>
      <c r="H46" s="236">
        <v>0</v>
      </c>
      <c r="I46" s="237">
        <v>8060</v>
      </c>
      <c r="J46" s="237">
        <v>14000</v>
      </c>
      <c r="K46" s="134">
        <v>20</v>
      </c>
      <c r="L46" s="134">
        <v>0</v>
      </c>
      <c r="M46" s="133" t="s">
        <v>310</v>
      </c>
    </row>
    <row r="47" spans="1:13" ht="15">
      <c r="A47" s="133" t="s">
        <v>118</v>
      </c>
      <c r="B47" s="133" t="s">
        <v>86</v>
      </c>
      <c r="C47" s="272" t="s">
        <v>85</v>
      </c>
      <c r="D47" s="133" t="s">
        <v>137</v>
      </c>
      <c r="E47" s="236">
        <v>0</v>
      </c>
      <c r="F47" s="236">
        <v>12000</v>
      </c>
      <c r="G47" s="237">
        <v>12000</v>
      </c>
      <c r="H47" s="236">
        <v>0</v>
      </c>
      <c r="I47" s="237">
        <v>7545</v>
      </c>
      <c r="J47" s="237">
        <v>8139</v>
      </c>
      <c r="K47" s="134">
        <v>15</v>
      </c>
      <c r="L47" s="134">
        <v>13</v>
      </c>
      <c r="M47" s="133" t="s">
        <v>310</v>
      </c>
    </row>
    <row r="48" spans="1:13" ht="15">
      <c r="A48" s="133" t="s">
        <v>118</v>
      </c>
      <c r="B48" s="133" t="s">
        <v>146</v>
      </c>
      <c r="C48" s="272" t="s">
        <v>78</v>
      </c>
      <c r="D48" s="133" t="s">
        <v>9</v>
      </c>
      <c r="E48" s="236">
        <v>0</v>
      </c>
      <c r="F48" s="236">
        <v>5000</v>
      </c>
      <c r="G48" s="237">
        <v>5000</v>
      </c>
      <c r="H48" s="236">
        <v>0</v>
      </c>
      <c r="I48" s="237">
        <v>2624</v>
      </c>
      <c r="J48" s="237">
        <v>3663.5</v>
      </c>
      <c r="K48" s="134">
        <v>8</v>
      </c>
      <c r="L48" s="134">
        <v>4.5</v>
      </c>
      <c r="M48" s="133" t="s">
        <v>310</v>
      </c>
    </row>
    <row r="49" spans="1:13" ht="15">
      <c r="A49" s="133" t="s">
        <v>118</v>
      </c>
      <c r="B49" s="133" t="s">
        <v>124</v>
      </c>
      <c r="C49" s="272" t="s">
        <v>327</v>
      </c>
      <c r="D49" s="133" t="s">
        <v>137</v>
      </c>
      <c r="E49" s="236">
        <v>0</v>
      </c>
      <c r="F49" s="236">
        <v>20000</v>
      </c>
      <c r="G49" s="237">
        <v>20000</v>
      </c>
      <c r="H49" s="236">
        <v>0</v>
      </c>
      <c r="I49" s="237">
        <v>11090</v>
      </c>
      <c r="J49" s="237">
        <v>15619.25</v>
      </c>
      <c r="K49" s="134">
        <v>30</v>
      </c>
      <c r="L49" s="134">
        <v>14.75</v>
      </c>
      <c r="M49" s="133" t="s">
        <v>310</v>
      </c>
    </row>
    <row r="50" spans="1:13" ht="15">
      <c r="A50" s="133" t="s">
        <v>118</v>
      </c>
      <c r="B50" s="133" t="s">
        <v>329</v>
      </c>
      <c r="C50" s="272" t="s">
        <v>304</v>
      </c>
      <c r="D50" s="133" t="s">
        <v>8</v>
      </c>
      <c r="E50" s="236">
        <v>0</v>
      </c>
      <c r="F50" s="236">
        <v>18000</v>
      </c>
      <c r="G50" s="237">
        <v>18000</v>
      </c>
      <c r="H50" s="236">
        <v>0</v>
      </c>
      <c r="I50" s="237">
        <v>9090</v>
      </c>
      <c r="J50" s="237">
        <v>13545</v>
      </c>
      <c r="K50" s="134">
        <v>30</v>
      </c>
      <c r="L50" s="134">
        <v>15</v>
      </c>
      <c r="M50" s="133" t="s">
        <v>310</v>
      </c>
    </row>
    <row r="51" spans="1:13" ht="15">
      <c r="A51" s="133" t="s">
        <v>118</v>
      </c>
      <c r="B51" s="133" t="s">
        <v>325</v>
      </c>
      <c r="C51" s="272" t="s">
        <v>342</v>
      </c>
      <c r="D51" s="133" t="s">
        <v>4</v>
      </c>
      <c r="E51" s="236">
        <v>0</v>
      </c>
      <c r="F51" s="236">
        <v>10000</v>
      </c>
      <c r="G51" s="237">
        <v>10000</v>
      </c>
      <c r="H51" s="236">
        <v>0</v>
      </c>
      <c r="I51" s="237">
        <v>4654</v>
      </c>
      <c r="J51" s="237">
        <v>10000</v>
      </c>
      <c r="K51" s="134">
        <v>18</v>
      </c>
      <c r="L51" s="134">
        <v>0</v>
      </c>
      <c r="M51" s="133" t="s">
        <v>310</v>
      </c>
    </row>
    <row r="52" spans="1:13" ht="15">
      <c r="A52" s="133" t="s">
        <v>118</v>
      </c>
      <c r="B52" s="133" t="s">
        <v>124</v>
      </c>
      <c r="C52" s="272" t="s">
        <v>287</v>
      </c>
      <c r="D52" s="133" t="s">
        <v>137</v>
      </c>
      <c r="E52" s="236">
        <v>0</v>
      </c>
      <c r="F52" s="236">
        <v>21000</v>
      </c>
      <c r="G52" s="237">
        <v>21000</v>
      </c>
      <c r="H52" s="236">
        <v>0</v>
      </c>
      <c r="I52" s="237">
        <v>10605</v>
      </c>
      <c r="J52" s="237">
        <v>9417</v>
      </c>
      <c r="K52" s="134">
        <v>35</v>
      </c>
      <c r="L52" s="134">
        <v>39</v>
      </c>
      <c r="M52" s="133" t="s">
        <v>310</v>
      </c>
    </row>
    <row r="53" spans="1:13" ht="15">
      <c r="A53" s="133" t="s">
        <v>118</v>
      </c>
      <c r="B53" s="133" t="s">
        <v>124</v>
      </c>
      <c r="C53" s="272" t="s">
        <v>288</v>
      </c>
      <c r="D53" s="133" t="s">
        <v>8</v>
      </c>
      <c r="E53" s="236">
        <v>0</v>
      </c>
      <c r="F53" s="236">
        <v>18000</v>
      </c>
      <c r="G53" s="237">
        <v>18000</v>
      </c>
      <c r="H53" s="236">
        <v>0</v>
      </c>
      <c r="I53" s="237">
        <v>18000</v>
      </c>
      <c r="J53" s="237">
        <v>15698.25</v>
      </c>
      <c r="K53" s="134">
        <v>0</v>
      </c>
      <c r="L53" s="134">
        <v>7.75</v>
      </c>
      <c r="M53" s="133" t="s">
        <v>310</v>
      </c>
    </row>
    <row r="54" spans="1:13" ht="15">
      <c r="A54" s="133" t="s">
        <v>118</v>
      </c>
      <c r="B54" s="133" t="s">
        <v>545</v>
      </c>
      <c r="C54" s="272" t="s">
        <v>395</v>
      </c>
      <c r="D54" s="133" t="s">
        <v>137</v>
      </c>
      <c r="E54" s="236">
        <v>0</v>
      </c>
      <c r="F54" s="236">
        <v>450</v>
      </c>
      <c r="G54" s="237">
        <v>450</v>
      </c>
      <c r="H54" s="236">
        <v>0</v>
      </c>
      <c r="I54" s="237">
        <v>153</v>
      </c>
      <c r="J54" s="237">
        <v>153</v>
      </c>
      <c r="K54" s="134">
        <v>1</v>
      </c>
      <c r="L54" s="134">
        <v>1</v>
      </c>
      <c r="M54" s="133" t="s">
        <v>310</v>
      </c>
    </row>
    <row r="55" spans="1:13" ht="15">
      <c r="A55" s="133" t="s">
        <v>118</v>
      </c>
      <c r="B55" s="133" t="s">
        <v>124</v>
      </c>
      <c r="C55" s="272" t="s">
        <v>328</v>
      </c>
      <c r="D55" s="133" t="s">
        <v>137</v>
      </c>
      <c r="E55" s="236">
        <v>0</v>
      </c>
      <c r="F55" s="236">
        <v>40000</v>
      </c>
      <c r="G55" s="237">
        <v>40000</v>
      </c>
      <c r="H55" s="236">
        <v>0</v>
      </c>
      <c r="I55" s="237">
        <v>16240</v>
      </c>
      <c r="J55" s="237">
        <v>32278</v>
      </c>
      <c r="K55" s="134">
        <v>80</v>
      </c>
      <c r="L55" s="134">
        <v>26</v>
      </c>
      <c r="M55" s="133" t="s">
        <v>310</v>
      </c>
    </row>
    <row r="56" spans="1:13" ht="15">
      <c r="A56" s="133" t="s">
        <v>118</v>
      </c>
      <c r="B56" s="133" t="s">
        <v>124</v>
      </c>
      <c r="C56" s="272" t="s">
        <v>341</v>
      </c>
      <c r="D56" s="133" t="s">
        <v>137</v>
      </c>
      <c r="E56" s="236">
        <v>0</v>
      </c>
      <c r="F56" s="236">
        <v>20000</v>
      </c>
      <c r="G56" s="237">
        <v>20000</v>
      </c>
      <c r="H56" s="236">
        <v>0</v>
      </c>
      <c r="I56" s="237">
        <v>8120</v>
      </c>
      <c r="J56" s="237">
        <v>18812</v>
      </c>
      <c r="K56" s="134">
        <v>40</v>
      </c>
      <c r="L56" s="134">
        <v>4</v>
      </c>
      <c r="M56" s="133" t="s">
        <v>310</v>
      </c>
    </row>
    <row r="57" spans="1:13" ht="15">
      <c r="A57" s="133" t="s">
        <v>118</v>
      </c>
      <c r="B57" s="133" t="s">
        <v>120</v>
      </c>
      <c r="C57" s="272" t="s">
        <v>584</v>
      </c>
      <c r="D57" s="133" t="s">
        <v>137</v>
      </c>
      <c r="E57" s="236">
        <v>0</v>
      </c>
      <c r="F57" s="236">
        <v>8333.33</v>
      </c>
      <c r="G57" s="237">
        <v>8333.33</v>
      </c>
      <c r="H57" s="236">
        <v>0</v>
      </c>
      <c r="I57" s="237">
        <v>8333.33</v>
      </c>
      <c r="J57" s="237">
        <v>8333.33</v>
      </c>
      <c r="K57" s="134">
        <v>0</v>
      </c>
      <c r="L57" s="134">
        <v>0</v>
      </c>
      <c r="M57" s="133" t="s">
        <v>310</v>
      </c>
    </row>
    <row r="58" spans="1:13" ht="15">
      <c r="A58" s="133" t="s">
        <v>118</v>
      </c>
      <c r="B58" s="133" t="s">
        <v>120</v>
      </c>
      <c r="C58" s="272" t="s">
        <v>269</v>
      </c>
      <c r="D58" s="133" t="s">
        <v>8</v>
      </c>
      <c r="E58" s="236">
        <v>0</v>
      </c>
      <c r="F58" s="236">
        <v>42000</v>
      </c>
      <c r="G58" s="237">
        <v>42000</v>
      </c>
      <c r="H58" s="236">
        <v>0</v>
      </c>
      <c r="I58" s="237">
        <v>21210</v>
      </c>
      <c r="J58" s="237">
        <v>30194.25</v>
      </c>
      <c r="K58" s="134">
        <v>70</v>
      </c>
      <c r="L58" s="134">
        <v>39.75</v>
      </c>
      <c r="M58" s="133" t="s">
        <v>310</v>
      </c>
    </row>
    <row r="59" spans="1:13" ht="15">
      <c r="A59" s="133" t="s">
        <v>118</v>
      </c>
      <c r="B59" s="133" t="s">
        <v>325</v>
      </c>
      <c r="C59" s="272" t="s">
        <v>330</v>
      </c>
      <c r="D59" s="133" t="s">
        <v>137</v>
      </c>
      <c r="E59" s="236">
        <v>0</v>
      </c>
      <c r="F59" s="236">
        <v>16650</v>
      </c>
      <c r="G59" s="237">
        <v>16650</v>
      </c>
      <c r="H59" s="236">
        <v>0</v>
      </c>
      <c r="I59" s="237">
        <v>8928</v>
      </c>
      <c r="J59" s="237">
        <v>16650</v>
      </c>
      <c r="K59" s="134">
        <v>26</v>
      </c>
      <c r="L59" s="134">
        <v>0</v>
      </c>
      <c r="M59" s="133" t="s">
        <v>310</v>
      </c>
    </row>
    <row r="60" spans="1:13" ht="15">
      <c r="A60" s="133" t="s">
        <v>118</v>
      </c>
      <c r="B60" s="133" t="s">
        <v>124</v>
      </c>
      <c r="C60" s="272" t="s">
        <v>585</v>
      </c>
      <c r="D60" s="133" t="s">
        <v>137</v>
      </c>
      <c r="E60" s="236">
        <v>0</v>
      </c>
      <c r="F60" s="236">
        <v>6500</v>
      </c>
      <c r="G60" s="237">
        <v>6500</v>
      </c>
      <c r="H60" s="236">
        <v>0</v>
      </c>
      <c r="I60" s="237">
        <v>3530</v>
      </c>
      <c r="J60" s="237">
        <v>6500</v>
      </c>
      <c r="K60" s="134">
        <v>10</v>
      </c>
      <c r="L60" s="134">
        <v>0</v>
      </c>
      <c r="M60" s="133" t="s">
        <v>310</v>
      </c>
    </row>
    <row r="61" spans="1:13" ht="15">
      <c r="A61" s="133" t="s">
        <v>118</v>
      </c>
      <c r="B61" s="133" t="s">
        <v>289</v>
      </c>
      <c r="C61" s="272" t="s">
        <v>271</v>
      </c>
      <c r="D61" s="133" t="s">
        <v>201</v>
      </c>
      <c r="E61" s="236">
        <v>0</v>
      </c>
      <c r="F61" s="236">
        <v>9000</v>
      </c>
      <c r="G61" s="237">
        <v>9000</v>
      </c>
      <c r="H61" s="236">
        <v>0</v>
      </c>
      <c r="I61" s="237">
        <v>6030</v>
      </c>
      <c r="J61" s="237">
        <v>8183.25</v>
      </c>
      <c r="K61" s="134">
        <v>10</v>
      </c>
      <c r="L61" s="134">
        <v>2.75</v>
      </c>
      <c r="M61" s="133" t="s">
        <v>340</v>
      </c>
    </row>
    <row r="62" spans="1:13" ht="15">
      <c r="A62" s="133" t="s">
        <v>118</v>
      </c>
      <c r="B62" s="133" t="s">
        <v>124</v>
      </c>
      <c r="C62" s="272" t="s">
        <v>287</v>
      </c>
      <c r="D62" s="133" t="s">
        <v>137</v>
      </c>
      <c r="E62" s="135">
        <v>0</v>
      </c>
      <c r="F62" s="135">
        <v>21000</v>
      </c>
      <c r="G62" s="135">
        <v>21000</v>
      </c>
      <c r="H62" s="135">
        <v>0</v>
      </c>
      <c r="I62" s="135">
        <v>10605</v>
      </c>
      <c r="J62" s="135">
        <v>15208.5</v>
      </c>
      <c r="K62" s="134">
        <v>35</v>
      </c>
      <c r="L62" s="134">
        <v>19.5</v>
      </c>
      <c r="M62" s="133" t="s">
        <v>310</v>
      </c>
    </row>
    <row r="63" spans="1:13" ht="15">
      <c r="A63" s="133" t="s">
        <v>118</v>
      </c>
      <c r="B63" s="133" t="s">
        <v>124</v>
      </c>
      <c r="C63" s="272" t="s">
        <v>288</v>
      </c>
      <c r="D63" s="133" t="s">
        <v>8</v>
      </c>
      <c r="E63" s="135">
        <v>0</v>
      </c>
      <c r="F63" s="135">
        <v>18000</v>
      </c>
      <c r="G63" s="135">
        <v>18000</v>
      </c>
      <c r="H63" s="135">
        <v>0</v>
      </c>
      <c r="I63" s="135">
        <v>18000</v>
      </c>
      <c r="J63" s="135">
        <v>15698.25</v>
      </c>
      <c r="K63" s="134">
        <v>0</v>
      </c>
      <c r="L63" s="134">
        <v>7.75</v>
      </c>
      <c r="M63" s="133" t="s">
        <v>310</v>
      </c>
    </row>
    <row r="64" spans="1:13" ht="15">
      <c r="A64" s="133" t="s">
        <v>118</v>
      </c>
      <c r="B64" s="133" t="s">
        <v>289</v>
      </c>
      <c r="C64" s="272" t="s">
        <v>271</v>
      </c>
      <c r="D64" s="133" t="s">
        <v>201</v>
      </c>
      <c r="E64" s="135">
        <v>0</v>
      </c>
      <c r="F64" s="135">
        <v>9000</v>
      </c>
      <c r="G64" s="135">
        <v>9000</v>
      </c>
      <c r="H64" s="135">
        <v>0</v>
      </c>
      <c r="I64" s="135">
        <v>6030</v>
      </c>
      <c r="J64" s="135">
        <v>8183.25</v>
      </c>
      <c r="K64" s="134">
        <v>10</v>
      </c>
      <c r="L64" s="134">
        <v>2.75</v>
      </c>
      <c r="M64" s="133" t="s">
        <v>340</v>
      </c>
    </row>
    <row r="65" spans="1:13" ht="15">
      <c r="A65" s="133" t="s">
        <v>118</v>
      </c>
      <c r="B65" s="133" t="s">
        <v>325</v>
      </c>
      <c r="C65" s="272" t="s">
        <v>341</v>
      </c>
      <c r="D65" s="133" t="s">
        <v>137</v>
      </c>
      <c r="E65" s="135">
        <v>0</v>
      </c>
      <c r="F65" s="135">
        <v>20000</v>
      </c>
      <c r="G65" s="135">
        <v>20000</v>
      </c>
      <c r="H65" s="135">
        <v>0</v>
      </c>
      <c r="I65" s="135">
        <v>8120</v>
      </c>
      <c r="J65" s="135">
        <v>20000</v>
      </c>
      <c r="K65" s="134">
        <v>40</v>
      </c>
      <c r="L65" s="134">
        <v>0</v>
      </c>
      <c r="M65" s="133" t="s">
        <v>310</v>
      </c>
    </row>
    <row r="66" spans="1:13" ht="15">
      <c r="A66" s="133" t="s">
        <v>118</v>
      </c>
      <c r="B66" s="133" t="s">
        <v>120</v>
      </c>
      <c r="C66" s="272" t="s">
        <v>269</v>
      </c>
      <c r="D66" s="133" t="s">
        <v>8</v>
      </c>
      <c r="E66" s="135">
        <v>0</v>
      </c>
      <c r="F66" s="135">
        <v>42000</v>
      </c>
      <c r="G66" s="135">
        <v>42000</v>
      </c>
      <c r="H66" s="135">
        <v>0</v>
      </c>
      <c r="I66" s="135">
        <v>21210</v>
      </c>
      <c r="J66" s="135">
        <v>30491.25</v>
      </c>
      <c r="K66" s="134">
        <v>70</v>
      </c>
      <c r="L66" s="134">
        <v>38.75</v>
      </c>
      <c r="M66" s="133" t="s">
        <v>310</v>
      </c>
    </row>
    <row r="67" spans="1:13" ht="15">
      <c r="A67" s="133" t="s">
        <v>118</v>
      </c>
      <c r="B67" s="133" t="s">
        <v>224</v>
      </c>
      <c r="C67" s="272" t="s">
        <v>272</v>
      </c>
      <c r="D67" s="133" t="s">
        <v>8</v>
      </c>
      <c r="E67" s="135">
        <v>0</v>
      </c>
      <c r="F67" s="135">
        <v>15000</v>
      </c>
      <c r="G67" s="135">
        <v>15000</v>
      </c>
      <c r="H67" s="135">
        <v>0</v>
      </c>
      <c r="I67" s="135">
        <v>7575</v>
      </c>
      <c r="J67" s="210"/>
      <c r="K67" s="134">
        <v>25</v>
      </c>
      <c r="L67" s="213"/>
      <c r="M67" s="133" t="s">
        <v>310</v>
      </c>
    </row>
    <row r="68" spans="1:13" ht="15">
      <c r="A68" s="133" t="s">
        <v>118</v>
      </c>
      <c r="B68" s="133" t="s">
        <v>124</v>
      </c>
      <c r="C68" s="272" t="s">
        <v>222</v>
      </c>
      <c r="D68" s="133" t="s">
        <v>4</v>
      </c>
      <c r="E68" s="135">
        <v>0</v>
      </c>
      <c r="F68" s="135">
        <v>9750</v>
      </c>
      <c r="G68" s="135">
        <v>9750</v>
      </c>
      <c r="H68" s="135">
        <v>0</v>
      </c>
      <c r="I68" s="135">
        <v>9750</v>
      </c>
      <c r="J68" s="135">
        <v>4849.5</v>
      </c>
      <c r="K68" s="134">
        <v>0</v>
      </c>
      <c r="L68" s="134">
        <v>16.5</v>
      </c>
      <c r="M68" s="133" t="s">
        <v>310</v>
      </c>
    </row>
    <row r="69" spans="1:13" ht="15">
      <c r="A69" s="133" t="s">
        <v>118</v>
      </c>
      <c r="B69" s="133" t="s">
        <v>225</v>
      </c>
      <c r="C69" s="272" t="s">
        <v>223</v>
      </c>
      <c r="D69" s="133" t="s">
        <v>201</v>
      </c>
      <c r="E69" s="135">
        <v>0</v>
      </c>
      <c r="F69" s="135">
        <v>10000</v>
      </c>
      <c r="G69" s="135">
        <v>10000</v>
      </c>
      <c r="H69" s="135">
        <v>0</v>
      </c>
      <c r="I69" s="135">
        <v>5842</v>
      </c>
      <c r="J69" s="135">
        <v>8996.14</v>
      </c>
      <c r="K69" s="134">
        <v>14</v>
      </c>
      <c r="L69" s="134">
        <v>3.38</v>
      </c>
      <c r="M69" s="133" t="s">
        <v>310</v>
      </c>
    </row>
    <row r="70" spans="1:13" ht="15">
      <c r="A70" s="133" t="s">
        <v>118</v>
      </c>
      <c r="B70" s="133" t="s">
        <v>325</v>
      </c>
      <c r="C70" s="272" t="s">
        <v>342</v>
      </c>
      <c r="D70" s="133" t="s">
        <v>4</v>
      </c>
      <c r="E70" s="135">
        <v>0</v>
      </c>
      <c r="F70" s="135">
        <v>10000</v>
      </c>
      <c r="G70" s="135">
        <v>10000</v>
      </c>
      <c r="H70" s="135">
        <v>0</v>
      </c>
      <c r="I70" s="135">
        <v>4654</v>
      </c>
      <c r="J70" s="135">
        <v>10000</v>
      </c>
      <c r="K70" s="134">
        <v>18</v>
      </c>
      <c r="L70" s="134">
        <v>0</v>
      </c>
      <c r="M70" s="133" t="s">
        <v>310</v>
      </c>
    </row>
    <row r="71" spans="1:13" ht="15">
      <c r="A71" s="133" t="s">
        <v>118</v>
      </c>
      <c r="B71" s="133" t="s">
        <v>124</v>
      </c>
      <c r="C71" s="272" t="s">
        <v>295</v>
      </c>
      <c r="D71" s="133" t="s">
        <v>296</v>
      </c>
      <c r="E71" s="135">
        <v>144</v>
      </c>
      <c r="F71" s="135">
        <v>0</v>
      </c>
      <c r="G71" s="135">
        <v>144</v>
      </c>
      <c r="H71" s="135">
        <v>119.2</v>
      </c>
      <c r="I71" s="135">
        <v>24.8</v>
      </c>
      <c r="J71" s="135">
        <v>24.8</v>
      </c>
      <c r="K71" s="134">
        <v>0</v>
      </c>
      <c r="L71" s="134">
        <v>0</v>
      </c>
      <c r="M71" s="133" t="s">
        <v>12</v>
      </c>
    </row>
    <row r="72" spans="1:13" ht="15">
      <c r="A72" s="133" t="s">
        <v>118</v>
      </c>
      <c r="B72" s="133" t="s">
        <v>578</v>
      </c>
      <c r="C72" s="272" t="s">
        <v>579</v>
      </c>
      <c r="D72" s="133" t="s">
        <v>9</v>
      </c>
      <c r="E72" s="236">
        <v>730</v>
      </c>
      <c r="F72" s="236">
        <v>0</v>
      </c>
      <c r="G72" s="237">
        <v>730</v>
      </c>
      <c r="H72" s="236">
        <v>619.65</v>
      </c>
      <c r="I72" s="237">
        <v>110.35</v>
      </c>
      <c r="J72" s="237">
        <v>110.35</v>
      </c>
      <c r="K72" s="134">
        <v>0</v>
      </c>
      <c r="L72" s="134">
        <v>0</v>
      </c>
      <c r="M72" s="133" t="s">
        <v>12</v>
      </c>
    </row>
    <row r="73" spans="1:13" ht="15">
      <c r="A73" s="133" t="s">
        <v>118</v>
      </c>
      <c r="B73" s="133" t="s">
        <v>582</v>
      </c>
      <c r="C73" s="272" t="s">
        <v>583</v>
      </c>
      <c r="D73" s="133" t="s">
        <v>5</v>
      </c>
      <c r="E73" s="236">
        <v>1098</v>
      </c>
      <c r="F73" s="236">
        <v>0</v>
      </c>
      <c r="G73" s="237">
        <v>1098</v>
      </c>
      <c r="H73" s="236">
        <v>988.4</v>
      </c>
      <c r="I73" s="237">
        <v>109.6</v>
      </c>
      <c r="J73" s="237">
        <v>109.6</v>
      </c>
      <c r="K73" s="134">
        <v>0</v>
      </c>
      <c r="L73" s="134">
        <v>0</v>
      </c>
      <c r="M73" s="133" t="s">
        <v>12</v>
      </c>
    </row>
    <row r="74" spans="1:13" ht="15">
      <c r="A74" s="133" t="s">
        <v>118</v>
      </c>
      <c r="B74" s="133" t="s">
        <v>297</v>
      </c>
      <c r="C74" s="272" t="s">
        <v>298</v>
      </c>
      <c r="D74" s="133" t="s">
        <v>5</v>
      </c>
      <c r="E74" s="135">
        <v>1200</v>
      </c>
      <c r="F74" s="135">
        <v>0</v>
      </c>
      <c r="G74" s="135">
        <v>1200</v>
      </c>
      <c r="H74" s="135">
        <v>1100</v>
      </c>
      <c r="I74" s="135">
        <v>100</v>
      </c>
      <c r="J74" s="135">
        <v>100</v>
      </c>
      <c r="K74" s="134">
        <v>0</v>
      </c>
      <c r="L74" s="134">
        <v>0</v>
      </c>
      <c r="M74" s="133" t="s">
        <v>12</v>
      </c>
    </row>
    <row r="75" spans="1:13" ht="15">
      <c r="A75" s="133" t="s">
        <v>118</v>
      </c>
      <c r="B75" s="133" t="s">
        <v>325</v>
      </c>
      <c r="C75" s="272" t="s">
        <v>338</v>
      </c>
      <c r="D75" s="133" t="s">
        <v>5</v>
      </c>
      <c r="E75" s="135">
        <v>1500</v>
      </c>
      <c r="F75" s="135">
        <v>0</v>
      </c>
      <c r="G75" s="135">
        <v>1500</v>
      </c>
      <c r="H75" s="135">
        <v>793.8</v>
      </c>
      <c r="I75" s="135">
        <v>706.2</v>
      </c>
      <c r="J75" s="135">
        <v>706.2</v>
      </c>
      <c r="K75" s="134">
        <v>0</v>
      </c>
      <c r="L75" s="134">
        <v>0</v>
      </c>
      <c r="M75" s="133" t="s">
        <v>12</v>
      </c>
    </row>
    <row r="76" spans="1:13" ht="15">
      <c r="A76" s="133" t="s">
        <v>118</v>
      </c>
      <c r="B76" s="133" t="s">
        <v>224</v>
      </c>
      <c r="C76" s="272" t="s">
        <v>291</v>
      </c>
      <c r="D76" s="133" t="s">
        <v>5</v>
      </c>
      <c r="E76" s="135">
        <v>1980</v>
      </c>
      <c r="F76" s="135">
        <v>0</v>
      </c>
      <c r="G76" s="135">
        <v>1980</v>
      </c>
      <c r="H76" s="135">
        <v>1833.9</v>
      </c>
      <c r="I76" s="135">
        <v>146.1</v>
      </c>
      <c r="J76" s="135">
        <v>146.1</v>
      </c>
      <c r="K76" s="134">
        <v>0</v>
      </c>
      <c r="L76" s="134">
        <v>0</v>
      </c>
      <c r="M76" s="133" t="s">
        <v>12</v>
      </c>
    </row>
    <row r="77" spans="1:13" ht="15">
      <c r="A77" s="133" t="s">
        <v>118</v>
      </c>
      <c r="B77" s="133" t="s">
        <v>122</v>
      </c>
      <c r="C77" s="272" t="s">
        <v>112</v>
      </c>
      <c r="D77" s="133" t="s">
        <v>9</v>
      </c>
      <c r="E77" s="236">
        <v>2155</v>
      </c>
      <c r="F77" s="236">
        <v>2000</v>
      </c>
      <c r="G77" s="237">
        <v>4155</v>
      </c>
      <c r="H77" s="236">
        <v>1600</v>
      </c>
      <c r="I77" s="237">
        <v>1664</v>
      </c>
      <c r="J77" s="237">
        <v>1812.5</v>
      </c>
      <c r="K77" s="134">
        <v>3</v>
      </c>
      <c r="L77" s="134">
        <v>2.5</v>
      </c>
      <c r="M77" s="133" t="s">
        <v>12</v>
      </c>
    </row>
    <row r="78" spans="1:13" ht="15">
      <c r="A78" s="133" t="s">
        <v>118</v>
      </c>
      <c r="B78" s="133" t="s">
        <v>122</v>
      </c>
      <c r="C78" s="272" t="s">
        <v>112</v>
      </c>
      <c r="D78" s="133" t="s">
        <v>9</v>
      </c>
      <c r="E78" s="135">
        <v>2155</v>
      </c>
      <c r="F78" s="135">
        <v>2000</v>
      </c>
      <c r="G78" s="135">
        <v>4155</v>
      </c>
      <c r="H78" s="135">
        <v>1600</v>
      </c>
      <c r="I78" s="135">
        <v>1664</v>
      </c>
      <c r="J78" s="135">
        <v>1812.5</v>
      </c>
      <c r="K78" s="134">
        <v>3</v>
      </c>
      <c r="L78" s="134">
        <v>2.5</v>
      </c>
      <c r="M78" s="133" t="s">
        <v>12</v>
      </c>
    </row>
    <row r="79" spans="1:13" ht="15">
      <c r="A79" s="133" t="s">
        <v>118</v>
      </c>
      <c r="B79" s="133" t="s">
        <v>325</v>
      </c>
      <c r="C79" s="272" t="s">
        <v>334</v>
      </c>
      <c r="D79" s="133" t="s">
        <v>232</v>
      </c>
      <c r="E79" s="135">
        <v>2820</v>
      </c>
      <c r="F79" s="135">
        <v>0</v>
      </c>
      <c r="G79" s="135">
        <v>2820</v>
      </c>
      <c r="H79" s="135">
        <v>2256</v>
      </c>
      <c r="I79" s="135">
        <v>564</v>
      </c>
      <c r="J79" s="135">
        <v>564</v>
      </c>
      <c r="K79" s="134">
        <v>0</v>
      </c>
      <c r="L79" s="134">
        <v>0</v>
      </c>
      <c r="M79" s="133" t="s">
        <v>12</v>
      </c>
    </row>
    <row r="80" spans="1:13" ht="15">
      <c r="A80" s="133" t="s">
        <v>118</v>
      </c>
      <c r="B80" s="133" t="s">
        <v>576</v>
      </c>
      <c r="C80" s="272" t="s">
        <v>577</v>
      </c>
      <c r="D80" s="133" t="s">
        <v>5</v>
      </c>
      <c r="E80" s="236">
        <v>3050</v>
      </c>
      <c r="F80" s="236">
        <v>0</v>
      </c>
      <c r="G80" s="237">
        <v>3050</v>
      </c>
      <c r="H80" s="236">
        <v>2673.73</v>
      </c>
      <c r="I80" s="237">
        <v>376.27</v>
      </c>
      <c r="J80" s="237">
        <v>376.27</v>
      </c>
      <c r="K80" s="134">
        <v>0</v>
      </c>
      <c r="L80" s="134">
        <v>0</v>
      </c>
      <c r="M80" s="133" t="s">
        <v>12</v>
      </c>
    </row>
    <row r="81" spans="1:13" ht="15">
      <c r="A81" s="133" t="s">
        <v>118</v>
      </c>
      <c r="B81" s="133" t="s">
        <v>86</v>
      </c>
      <c r="C81" s="272" t="s">
        <v>294</v>
      </c>
      <c r="D81" s="133" t="s">
        <v>5</v>
      </c>
      <c r="E81" s="135">
        <v>7000</v>
      </c>
      <c r="F81" s="135">
        <v>0</v>
      </c>
      <c r="G81" s="135">
        <v>7000</v>
      </c>
      <c r="H81" s="135">
        <v>6155</v>
      </c>
      <c r="I81" s="135">
        <v>845</v>
      </c>
      <c r="J81" s="135">
        <v>845</v>
      </c>
      <c r="K81" s="134">
        <v>0</v>
      </c>
      <c r="L81" s="134">
        <v>0</v>
      </c>
      <c r="M81" s="133" t="s">
        <v>12</v>
      </c>
    </row>
    <row r="82" spans="1:13" ht="15">
      <c r="A82" s="133" t="s">
        <v>118</v>
      </c>
      <c r="B82" s="133" t="s">
        <v>289</v>
      </c>
      <c r="C82" s="272" t="s">
        <v>331</v>
      </c>
      <c r="D82" s="133" t="s">
        <v>5</v>
      </c>
      <c r="E82" s="135">
        <v>8000</v>
      </c>
      <c r="F82" s="135">
        <v>0</v>
      </c>
      <c r="G82" s="135">
        <v>8000</v>
      </c>
      <c r="H82" s="135">
        <v>7223.73</v>
      </c>
      <c r="I82" s="135">
        <v>776.27</v>
      </c>
      <c r="J82" s="135">
        <v>776.27</v>
      </c>
      <c r="K82" s="134">
        <v>0</v>
      </c>
      <c r="L82" s="134">
        <v>0</v>
      </c>
      <c r="M82" s="133" t="s">
        <v>12</v>
      </c>
    </row>
    <row r="83" spans="1:13" ht="15">
      <c r="A83" s="133" t="s">
        <v>118</v>
      </c>
      <c r="B83" s="133" t="s">
        <v>325</v>
      </c>
      <c r="C83" s="272" t="s">
        <v>336</v>
      </c>
      <c r="D83" s="133" t="s">
        <v>4</v>
      </c>
      <c r="E83" s="135">
        <v>11280</v>
      </c>
      <c r="F83" s="135">
        <v>0</v>
      </c>
      <c r="G83" s="135">
        <v>11280</v>
      </c>
      <c r="H83" s="135">
        <v>10298.27</v>
      </c>
      <c r="I83" s="135">
        <v>981.73</v>
      </c>
      <c r="J83" s="135">
        <v>981.73</v>
      </c>
      <c r="K83" s="134">
        <v>0</v>
      </c>
      <c r="L83" s="134">
        <v>0</v>
      </c>
      <c r="M83" s="133" t="s">
        <v>12</v>
      </c>
    </row>
    <row r="84" spans="1:13" ht="15">
      <c r="A84" s="133" t="s">
        <v>118</v>
      </c>
      <c r="B84" s="133" t="s">
        <v>325</v>
      </c>
      <c r="C84" s="272" t="s">
        <v>335</v>
      </c>
      <c r="D84" s="133" t="s">
        <v>5</v>
      </c>
      <c r="E84" s="135">
        <v>12500</v>
      </c>
      <c r="F84" s="135">
        <v>0</v>
      </c>
      <c r="G84" s="135">
        <v>12500</v>
      </c>
      <c r="H84" s="135">
        <v>10889.1</v>
      </c>
      <c r="I84" s="135">
        <v>1610.9</v>
      </c>
      <c r="J84" s="135">
        <v>1610.9</v>
      </c>
      <c r="K84" s="134">
        <v>0</v>
      </c>
      <c r="L84" s="134">
        <v>0</v>
      </c>
      <c r="M84" s="133" t="s">
        <v>12</v>
      </c>
    </row>
    <row r="85" spans="1:13" ht="15">
      <c r="A85" s="133" t="s">
        <v>118</v>
      </c>
      <c r="B85" s="133" t="s">
        <v>292</v>
      </c>
      <c r="C85" s="272" t="s">
        <v>293</v>
      </c>
      <c r="D85" s="133" t="s">
        <v>4</v>
      </c>
      <c r="E85" s="135">
        <v>14500</v>
      </c>
      <c r="F85" s="135">
        <v>0</v>
      </c>
      <c r="G85" s="135">
        <v>14500</v>
      </c>
      <c r="H85" s="135">
        <v>12898.75</v>
      </c>
      <c r="I85" s="135">
        <v>1601.25</v>
      </c>
      <c r="J85" s="135">
        <v>1601.25</v>
      </c>
      <c r="K85" s="134">
        <v>0</v>
      </c>
      <c r="L85" s="134">
        <v>0</v>
      </c>
      <c r="M85" s="133" t="s">
        <v>12</v>
      </c>
    </row>
    <row r="86" spans="1:13" ht="15">
      <c r="A86" s="133" t="s">
        <v>118</v>
      </c>
      <c r="B86" s="133" t="s">
        <v>325</v>
      </c>
      <c r="C86" s="272" t="s">
        <v>332</v>
      </c>
      <c r="D86" s="133" t="s">
        <v>4</v>
      </c>
      <c r="E86" s="135">
        <v>15955</v>
      </c>
      <c r="F86" s="135">
        <v>0</v>
      </c>
      <c r="G86" s="135">
        <v>15955</v>
      </c>
      <c r="H86" s="135">
        <v>14550.51</v>
      </c>
      <c r="I86" s="135">
        <v>1404.49</v>
      </c>
      <c r="J86" s="135">
        <v>1404.49</v>
      </c>
      <c r="K86" s="134">
        <v>0</v>
      </c>
      <c r="L86" s="134">
        <v>0</v>
      </c>
      <c r="M86" s="133" t="s">
        <v>12</v>
      </c>
    </row>
    <row r="87" spans="1:13" ht="15">
      <c r="A87" s="133" t="s">
        <v>118</v>
      </c>
      <c r="B87" s="133" t="s">
        <v>224</v>
      </c>
      <c r="C87" s="272" t="s">
        <v>333</v>
      </c>
      <c r="D87" s="133" t="s">
        <v>5</v>
      </c>
      <c r="E87" s="236">
        <v>16140</v>
      </c>
      <c r="F87" s="236">
        <v>7500</v>
      </c>
      <c r="G87" s="237">
        <v>23640</v>
      </c>
      <c r="H87" s="236">
        <v>15816.33</v>
      </c>
      <c r="I87" s="237">
        <v>4853.67</v>
      </c>
      <c r="J87" s="237">
        <v>5373.42</v>
      </c>
      <c r="K87" s="134">
        <v>10</v>
      </c>
      <c r="L87" s="134">
        <v>8.25</v>
      </c>
      <c r="M87" s="133" t="s">
        <v>310</v>
      </c>
    </row>
    <row r="88" spans="1:13" ht="15">
      <c r="A88" s="133" t="s">
        <v>118</v>
      </c>
      <c r="B88" s="133" t="s">
        <v>224</v>
      </c>
      <c r="C88" s="272" t="s">
        <v>333</v>
      </c>
      <c r="D88" s="133" t="s">
        <v>5</v>
      </c>
      <c r="E88" s="135">
        <v>16140</v>
      </c>
      <c r="F88" s="135">
        <v>7500</v>
      </c>
      <c r="G88" s="135">
        <v>23640</v>
      </c>
      <c r="H88" s="135">
        <v>15816.33</v>
      </c>
      <c r="I88" s="135">
        <v>4853.67</v>
      </c>
      <c r="J88" s="135">
        <v>7823.67</v>
      </c>
      <c r="K88" s="134">
        <v>10</v>
      </c>
      <c r="L88" s="134">
        <v>0</v>
      </c>
      <c r="M88" s="133" t="s">
        <v>310</v>
      </c>
    </row>
    <row r="89" spans="1:13" ht="15">
      <c r="A89" s="133" t="s">
        <v>118</v>
      </c>
      <c r="B89" s="133" t="s">
        <v>325</v>
      </c>
      <c r="C89" s="272" t="s">
        <v>337</v>
      </c>
      <c r="D89" s="133" t="s">
        <v>5</v>
      </c>
      <c r="E89" s="135">
        <v>22765</v>
      </c>
      <c r="F89" s="135">
        <v>0</v>
      </c>
      <c r="G89" s="135">
        <v>22765</v>
      </c>
      <c r="H89" s="135">
        <v>17556.849999999999</v>
      </c>
      <c r="I89" s="135">
        <v>5208.1499999999996</v>
      </c>
      <c r="J89" s="211">
        <v>5208.1499999999996</v>
      </c>
      <c r="K89" s="134">
        <v>0</v>
      </c>
      <c r="L89" s="212">
        <v>0</v>
      </c>
      <c r="M89" s="133" t="s">
        <v>12</v>
      </c>
    </row>
    <row r="90" spans="1:13" ht="15">
      <c r="A90" s="133" t="s">
        <v>118</v>
      </c>
      <c r="B90" s="133" t="s">
        <v>325</v>
      </c>
      <c r="C90" s="272" t="s">
        <v>326</v>
      </c>
      <c r="D90" s="133" t="s">
        <v>5</v>
      </c>
      <c r="E90" s="135">
        <v>25000</v>
      </c>
      <c r="F90" s="135">
        <v>0</v>
      </c>
      <c r="G90" s="135">
        <v>25000</v>
      </c>
      <c r="H90" s="135">
        <v>21240</v>
      </c>
      <c r="I90" s="135">
        <v>3760</v>
      </c>
      <c r="J90" s="135">
        <v>3760</v>
      </c>
      <c r="K90" s="134">
        <v>0</v>
      </c>
      <c r="L90" s="134">
        <v>0</v>
      </c>
      <c r="M90" s="133" t="s">
        <v>12</v>
      </c>
    </row>
    <row r="91" spans="1:13" ht="15">
      <c r="A91" s="133" t="s">
        <v>118</v>
      </c>
      <c r="B91" s="133" t="s">
        <v>124</v>
      </c>
      <c r="C91" s="272" t="s">
        <v>233</v>
      </c>
      <c r="D91" s="133" t="s">
        <v>232</v>
      </c>
      <c r="E91" s="135">
        <v>27600</v>
      </c>
      <c r="F91" s="135">
        <v>0</v>
      </c>
      <c r="G91" s="135">
        <v>27600</v>
      </c>
      <c r="H91" s="135">
        <v>23785</v>
      </c>
      <c r="I91" s="135">
        <v>3815</v>
      </c>
      <c r="J91" s="135">
        <v>3815</v>
      </c>
      <c r="K91" s="134">
        <v>0</v>
      </c>
      <c r="L91" s="134">
        <v>0</v>
      </c>
      <c r="M91" s="133" t="s">
        <v>12</v>
      </c>
    </row>
    <row r="92" spans="1:13" ht="15">
      <c r="A92" s="133" t="s">
        <v>118</v>
      </c>
      <c r="B92" s="133" t="s">
        <v>325</v>
      </c>
      <c r="C92" s="272" t="s">
        <v>339</v>
      </c>
      <c r="D92" s="133" t="s">
        <v>5</v>
      </c>
      <c r="E92" s="236">
        <v>30000</v>
      </c>
      <c r="F92" s="236">
        <v>0</v>
      </c>
      <c r="G92" s="237">
        <v>30000</v>
      </c>
      <c r="H92" s="236">
        <v>28000</v>
      </c>
      <c r="I92" s="237">
        <v>2000</v>
      </c>
      <c r="J92" s="237">
        <v>2000</v>
      </c>
      <c r="K92" s="134">
        <v>0</v>
      </c>
      <c r="L92" s="134">
        <v>0</v>
      </c>
      <c r="M92" s="133" t="s">
        <v>12</v>
      </c>
    </row>
    <row r="93" spans="1:13" ht="15">
      <c r="A93" s="133" t="s">
        <v>118</v>
      </c>
      <c r="B93" s="133" t="s">
        <v>325</v>
      </c>
      <c r="C93" s="272" t="s">
        <v>339</v>
      </c>
      <c r="D93" s="133" t="s">
        <v>5</v>
      </c>
      <c r="E93" s="135">
        <v>30000</v>
      </c>
      <c r="F93" s="135">
        <v>0</v>
      </c>
      <c r="G93" s="135">
        <v>30000</v>
      </c>
      <c r="H93" s="135">
        <v>28000</v>
      </c>
      <c r="I93" s="135">
        <v>2000</v>
      </c>
      <c r="J93" s="135">
        <v>2000</v>
      </c>
      <c r="K93" s="134">
        <v>0</v>
      </c>
      <c r="L93" s="134">
        <v>0</v>
      </c>
      <c r="M93" s="133" t="s">
        <v>12</v>
      </c>
    </row>
    <row r="94" spans="1:13" ht="15">
      <c r="A94" s="133" t="s">
        <v>118</v>
      </c>
      <c r="B94" s="133" t="s">
        <v>124</v>
      </c>
      <c r="C94" s="272" t="s">
        <v>290</v>
      </c>
      <c r="D94" s="133" t="s">
        <v>4</v>
      </c>
      <c r="E94" s="135">
        <v>35000</v>
      </c>
      <c r="F94" s="135">
        <v>0</v>
      </c>
      <c r="G94" s="135">
        <v>35000</v>
      </c>
      <c r="H94" s="135">
        <v>26436</v>
      </c>
      <c r="I94" s="135">
        <v>8564</v>
      </c>
      <c r="J94" s="135">
        <v>8564</v>
      </c>
      <c r="K94" s="134">
        <v>0</v>
      </c>
      <c r="L94" s="134">
        <v>0</v>
      </c>
      <c r="M94" s="133" t="s">
        <v>12</v>
      </c>
    </row>
    <row r="95" spans="1:13" ht="15">
      <c r="A95" s="133" t="s">
        <v>118</v>
      </c>
      <c r="B95" s="133" t="s">
        <v>123</v>
      </c>
      <c r="C95" s="272" t="s">
        <v>37</v>
      </c>
      <c r="D95" s="133" t="s">
        <v>4</v>
      </c>
      <c r="E95" s="135">
        <v>68110</v>
      </c>
      <c r="F95" s="135">
        <v>0</v>
      </c>
      <c r="G95" s="135">
        <v>68110</v>
      </c>
      <c r="H95" s="135">
        <v>52898.06</v>
      </c>
      <c r="I95" s="135">
        <v>5707.94</v>
      </c>
      <c r="J95" s="135">
        <v>12019.19</v>
      </c>
      <c r="K95" s="134">
        <v>32</v>
      </c>
      <c r="L95" s="134">
        <v>10.75</v>
      </c>
      <c r="M95" s="133" t="s">
        <v>12</v>
      </c>
    </row>
    <row r="96" spans="1:13">
      <c r="C96" s="273"/>
    </row>
    <row r="97" spans="3:3">
      <c r="C97" s="273"/>
    </row>
  </sheetData>
  <sortState ref="A2:M95">
    <sortCondition ref="A2:A95"/>
    <sortCondition ref="E2:E9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0" sqref="E1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Ft_2008_2009</vt:lpstr>
      <vt:lpstr>04_Ftrato Difensiva_Progressivo</vt:lpstr>
      <vt:lpstr>Commesse Aperte</vt:lpstr>
      <vt:lpstr>Attività</vt:lpstr>
      <vt:lpstr>Pivot da fare</vt:lpstr>
      <vt:lpstr>Summary </vt:lpstr>
      <vt:lpstr>Commesse Aperte_</vt:lpstr>
      <vt:lpstr>Foglio1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ht amministrazione</cp:lastModifiedBy>
  <cp:lastPrinted>2010-06-07T07:58:44Z</cp:lastPrinted>
  <dcterms:created xsi:type="dcterms:W3CDTF">2010-04-13T15:26:25Z</dcterms:created>
  <dcterms:modified xsi:type="dcterms:W3CDTF">2011-04-12T09:46:25Z</dcterms:modified>
</cp:coreProperties>
</file>