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9" activeTab="11"/>
  </bookViews>
  <sheets>
    <sheet name="Situazione HT" sheetId="1" r:id="rId1"/>
    <sheet name="ALD" sheetId="2" r:id="rId2"/>
    <sheet name="AVIS" sheetId="3" r:id="rId3"/>
    <sheet name="FIERE" sheetId="4" r:id="rId4"/>
    <sheet name="CONGRESSI" sheetId="5" r:id="rId5"/>
    <sheet name="NOLEGGI" sheetId="6" r:id="rId6"/>
    <sheet name="TELEFONIA 80%" sheetId="7" r:id="rId7"/>
    <sheet name="TELEFONIA" sheetId="8" r:id="rId8"/>
    <sheet name="CORRIERI" sheetId="9" r:id="rId9"/>
    <sheet name="CANCELLERIA" sheetId="10" r:id="rId10"/>
    <sheet name="BEVANDE" sheetId="11" r:id="rId11"/>
    <sheet name="PULIZIA" sheetId="12" r:id="rId12"/>
    <sheet name="TRADUZIONE" sheetId="13" r:id="rId13"/>
    <sheet name="AGENZIA VIAGGI" sheetId="14" r:id="rId14"/>
    <sheet name="MANUTENZ BENI PROPRI" sheetId="15" r:id="rId15"/>
    <sheet name="MANUTENZ BENI TERZI" sheetId="16" r:id="rId16"/>
    <sheet name="OFFENSIVA" sheetId="17" r:id="rId17"/>
  </sheets>
  <definedNames>
    <definedName name="_xlnm.Print_Area" localSheetId="0">'Situazione HT'!$A$1:$N$168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F129" authorId="0">
      <text>
        <r>
          <rPr>
            <b/>
            <sz val="9"/>
            <rFont val="Tahoma"/>
            <family val="2"/>
          </rPr>
          <t>Giancarlo:</t>
        </r>
        <r>
          <rPr>
            <sz val="9"/>
            <rFont val="Tahoma"/>
            <family val="2"/>
          </rPr>
          <t xml:space="preserve">
Fatture da Aggoiungere in DOLLARI CHECK IMPORTO</t>
        </r>
      </text>
    </comment>
    <comment ref="F113" authorId="0">
      <text>
        <r>
          <rPr>
            <b/>
            <sz val="9"/>
            <rFont val="Tahoma"/>
            <family val="2"/>
          </rPr>
          <t>Giancarlo:</t>
        </r>
        <r>
          <rPr>
            <sz val="9"/>
            <rFont val="Tahoma"/>
            <family val="2"/>
          </rPr>
          <t xml:space="preserve">
CHECK CONTROVALORE EFFETTIVO
</t>
        </r>
      </text>
    </comment>
  </commentList>
</comments>
</file>

<file path=xl/sharedStrings.xml><?xml version="1.0" encoding="utf-8"?>
<sst xmlns="http://schemas.openxmlformats.org/spreadsheetml/2006/main" count="2229" uniqueCount="919">
  <si>
    <t>SITUAZIONE PATRIMONIALE</t>
  </si>
  <si>
    <t>ATTIVITA'</t>
  </si>
  <si>
    <t>PASSIVITA'</t>
  </si>
  <si>
    <t>Codice</t>
  </si>
  <si>
    <t>Descrizione</t>
  </si>
  <si>
    <t>Importo</t>
  </si>
  <si>
    <t>030101</t>
  </si>
  <si>
    <t>Spese di costit. società</t>
  </si>
  <si>
    <t>030151</t>
  </si>
  <si>
    <t>Fdo am spese cost soc mod statuto (-)</t>
  </si>
  <si>
    <t>030102</t>
  </si>
  <si>
    <t>Modifica statuto sociale</t>
  </si>
  <si>
    <t>030557</t>
  </si>
  <si>
    <t>Fdo amm. Software (-)</t>
  </si>
  <si>
    <t>030507</t>
  </si>
  <si>
    <t>Software</t>
  </si>
  <si>
    <t>030753</t>
  </si>
  <si>
    <t>Fdo amm. Marchi (-)</t>
  </si>
  <si>
    <t>030508</t>
  </si>
  <si>
    <t>Software "Rcs"</t>
  </si>
  <si>
    <t>030755</t>
  </si>
  <si>
    <t>Fdo amm spese sito web</t>
  </si>
  <si>
    <t>030509</t>
  </si>
  <si>
    <t>Software "Mace"</t>
  </si>
  <si>
    <t>031351</t>
  </si>
  <si>
    <t>Fdo amm opere, miglior beni di terzi (-)</t>
  </si>
  <si>
    <t>030510</t>
  </si>
  <si>
    <t>Realizzazione sito web</t>
  </si>
  <si>
    <t>050351</t>
  </si>
  <si>
    <t>Fdo amm. ord. Impianti (-)</t>
  </si>
  <si>
    <t>030703</t>
  </si>
  <si>
    <t>Marchi</t>
  </si>
  <si>
    <t>05070151</t>
  </si>
  <si>
    <t>Fdo amm mobili arredi dotaz uff (-)</t>
  </si>
  <si>
    <t>031301</t>
  </si>
  <si>
    <t>Opere e migliorie su beni di terzi</t>
  </si>
  <si>
    <t>05070351</t>
  </si>
  <si>
    <t>Fdo amm macchine ufficio elettro (-)</t>
  </si>
  <si>
    <t>050301</t>
  </si>
  <si>
    <t>Impianti</t>
  </si>
  <si>
    <t>05070353</t>
  </si>
  <si>
    <t>Fdo amm. telefoni cellulari</t>
  </si>
  <si>
    <t>050303</t>
  </si>
  <si>
    <t>Impianto antifurto</t>
  </si>
  <si>
    <t>05070354</t>
  </si>
  <si>
    <t>Fdo amm.to rete internet</t>
  </si>
  <si>
    <t>05070101</t>
  </si>
  <si>
    <t>Mobili, arredi e dotazioni d'ufficio</t>
  </si>
  <si>
    <t>15010108</t>
  </si>
  <si>
    <t>Carta Genius</t>
  </si>
  <si>
    <t>05070301</t>
  </si>
  <si>
    <t>Macchine d'ufficio elettroniche</t>
  </si>
  <si>
    <t>210106</t>
  </si>
  <si>
    <t>Capitale sociale</t>
  </si>
  <si>
    <t>05070303</t>
  </si>
  <si>
    <t>Telefoni cellulari</t>
  </si>
  <si>
    <t>210301</t>
  </si>
  <si>
    <t>Riserva da sovrapprezzo delle azioni</t>
  </si>
  <si>
    <t>050708</t>
  </si>
  <si>
    <t>Rete internet</t>
  </si>
  <si>
    <t>210701</t>
  </si>
  <si>
    <t>Riserva legale</t>
  </si>
  <si>
    <t>07010701</t>
  </si>
  <si>
    <t>Partecipazioni in altre imprese</t>
  </si>
  <si>
    <t>211301</t>
  </si>
  <si>
    <t>Riserva straordinaria</t>
  </si>
  <si>
    <t>110101</t>
  </si>
  <si>
    <t>Clienti Italia</t>
  </si>
  <si>
    <t>211501</t>
  </si>
  <si>
    <t>Utili esercizi precedenti</t>
  </si>
  <si>
    <t>110103</t>
  </si>
  <si>
    <t>Clienti CEE</t>
  </si>
  <si>
    <t>230102</t>
  </si>
  <si>
    <t>Fondo pensione Fon.Te</t>
  </si>
  <si>
    <t>110105</t>
  </si>
  <si>
    <t>Clienti Extra CEE</t>
  </si>
  <si>
    <t>230104</t>
  </si>
  <si>
    <t>Fondo pensione Generali-Mediolanum</t>
  </si>
  <si>
    <t>111702</t>
  </si>
  <si>
    <t>Erario imposte anticipate</t>
  </si>
  <si>
    <t>230501</t>
  </si>
  <si>
    <t>Fdo per rischi e oneri futuri</t>
  </si>
  <si>
    <t>111707</t>
  </si>
  <si>
    <t>Crediti vs Erario per r.a. su interessi</t>
  </si>
  <si>
    <t>230505</t>
  </si>
  <si>
    <t>Fdo acc.to TFR su bonus</t>
  </si>
  <si>
    <t>111713</t>
  </si>
  <si>
    <t>Fornitori c/anticipi</t>
  </si>
  <si>
    <t>250101</t>
  </si>
  <si>
    <t>TFR dipendenti</t>
  </si>
  <si>
    <t>111714</t>
  </si>
  <si>
    <t>Crediti vs dipendenti</t>
  </si>
  <si>
    <t>270914</t>
  </si>
  <si>
    <t>Unicredit c/anticipo</t>
  </si>
  <si>
    <t>111723</t>
  </si>
  <si>
    <t>Acconti a fornitori</t>
  </si>
  <si>
    <t>270915</t>
  </si>
  <si>
    <t>INTESA C/ANTICIPI</t>
  </si>
  <si>
    <t>111725</t>
  </si>
  <si>
    <t>Depositi cauzionali in denaro</t>
  </si>
  <si>
    <t>272101</t>
  </si>
  <si>
    <t>Fornitori Italia</t>
  </si>
  <si>
    <t>111726</t>
  </si>
  <si>
    <t>Cauzione appartamento GENOVA</t>
  </si>
  <si>
    <t>272103</t>
  </si>
  <si>
    <t>Fornitori CEE</t>
  </si>
  <si>
    <t>111732</t>
  </si>
  <si>
    <t>Acconto Imp.sostitutiva TFR</t>
  </si>
  <si>
    <t>272105</t>
  </si>
  <si>
    <t>Fornitori Extra CEE</t>
  </si>
  <si>
    <t>111735</t>
  </si>
  <si>
    <t>Acconti d'imposta IRAP</t>
  </si>
  <si>
    <t>272107</t>
  </si>
  <si>
    <t>Fatture da ricevere</t>
  </si>
  <si>
    <t>111736</t>
  </si>
  <si>
    <t>Acconto INAIL</t>
  </si>
  <si>
    <t>274307</t>
  </si>
  <si>
    <t>Erario ritenute lavoro dipen da versare</t>
  </si>
  <si>
    <t>15010101</t>
  </si>
  <si>
    <t>Unicredit Banca</t>
  </si>
  <si>
    <t>274308</t>
  </si>
  <si>
    <t>Erario ritenute 1004 e addiz.da versare</t>
  </si>
  <si>
    <t>15010102</t>
  </si>
  <si>
    <t>Carta di credito</t>
  </si>
  <si>
    <t>274309</t>
  </si>
  <si>
    <t>Erario per ritenute lavoro auton da vers</t>
  </si>
  <si>
    <t>15010107</t>
  </si>
  <si>
    <t>Carta Superflash</t>
  </si>
  <si>
    <t>274701</t>
  </si>
  <si>
    <t>INPS a debito dipendenti</t>
  </si>
  <si>
    <t>15010109</t>
  </si>
  <si>
    <t>Carta credito Kalibra</t>
  </si>
  <si>
    <t>274703</t>
  </si>
  <si>
    <t>INPS gestione separata a debito</t>
  </si>
  <si>
    <t>15010110</t>
  </si>
  <si>
    <t>Cariparma</t>
  </si>
  <si>
    <t>274705</t>
  </si>
  <si>
    <t>INAIL a debito</t>
  </si>
  <si>
    <t>15010111</t>
  </si>
  <si>
    <t>Banca Popolare Lodi</t>
  </si>
  <si>
    <t>274706</t>
  </si>
  <si>
    <t>Ratei dipendenti contributi</t>
  </si>
  <si>
    <t>15010112</t>
  </si>
  <si>
    <t>MPS</t>
  </si>
  <si>
    <t>274710</t>
  </si>
  <si>
    <t>Deb. inps contr. solidarietà</t>
  </si>
  <si>
    <t>15010113</t>
  </si>
  <si>
    <t>Banca Intesa</t>
  </si>
  <si>
    <t>274712</t>
  </si>
  <si>
    <t>Ratei per contributi su premi</t>
  </si>
  <si>
    <t>15010114</t>
  </si>
  <si>
    <t>Deutche Bank</t>
  </si>
  <si>
    <t>274716</t>
  </si>
  <si>
    <t>Fondo est</t>
  </si>
  <si>
    <t>150501</t>
  </si>
  <si>
    <t>Cassa</t>
  </si>
  <si>
    <t>275103</t>
  </si>
  <si>
    <t>Debiti vs Amministratori per emolumenti</t>
  </si>
  <si>
    <t>150502</t>
  </si>
  <si>
    <t>Cassa OMR</t>
  </si>
  <si>
    <t>275108</t>
  </si>
  <si>
    <t>Compensi co.co.pro</t>
  </si>
  <si>
    <t>150503</t>
  </si>
  <si>
    <t>Cassa ILS (israele)</t>
  </si>
  <si>
    <t>275109</t>
  </si>
  <si>
    <t>Stipendi e Compensi da pagare</t>
  </si>
  <si>
    <t>150504</t>
  </si>
  <si>
    <t>Cassa QAR</t>
  </si>
  <si>
    <t>275116</t>
  </si>
  <si>
    <t>Ratei per stipendi da pagare per premi</t>
  </si>
  <si>
    <t>150505</t>
  </si>
  <si>
    <t>Cassa $ (USA)</t>
  </si>
  <si>
    <t>275117</t>
  </si>
  <si>
    <t>Ratei dipendenti stipendi</t>
  </si>
  <si>
    <t>150506</t>
  </si>
  <si>
    <t>Cassa CHF</t>
  </si>
  <si>
    <t>290301</t>
  </si>
  <si>
    <t>Ratei passivi</t>
  </si>
  <si>
    <t>150507</t>
  </si>
  <si>
    <t>Cassa CZK (Praga)</t>
  </si>
  <si>
    <t>290501</t>
  </si>
  <si>
    <t>Risconti passivi</t>
  </si>
  <si>
    <t>150508</t>
  </si>
  <si>
    <t>Cassa dollari australiani</t>
  </si>
  <si>
    <t>150509</t>
  </si>
  <si>
    <t>Cassa GPB (sterline inglesi)</t>
  </si>
  <si>
    <t>150510</t>
  </si>
  <si>
    <t>Cassa MAD (Dhiram Marocco)</t>
  </si>
  <si>
    <t>150511</t>
  </si>
  <si>
    <t>Cassa WON</t>
  </si>
  <si>
    <t>150512</t>
  </si>
  <si>
    <t>Cassa BRL</t>
  </si>
  <si>
    <t>150513</t>
  </si>
  <si>
    <t>Cassa LAT</t>
  </si>
  <si>
    <t>170501</t>
  </si>
  <si>
    <t>Risconti attivi</t>
  </si>
  <si>
    <t>270910</t>
  </si>
  <si>
    <t>MPS c/anticipo</t>
  </si>
  <si>
    <t>270912</t>
  </si>
  <si>
    <t>Cariparma c/anticipo</t>
  </si>
  <si>
    <t>274105</t>
  </si>
  <si>
    <t>Erario c/iva</t>
  </si>
  <si>
    <t>290304</t>
  </si>
  <si>
    <t>----------------------------------------------------------------------------------------------------</t>
  </si>
  <si>
    <t>TOTALE</t>
  </si>
  <si>
    <t>Utile</t>
  </si>
  <si>
    <t>1.907.174,30</t>
  </si>
  <si>
    <t>TOTALE A PAREGGIO</t>
  </si>
  <si>
    <t>6.564.809,86</t>
  </si>
  <si>
    <t>610102</t>
  </si>
  <si>
    <t>Software VUPEN</t>
  </si>
  <si>
    <t>51010101</t>
  </si>
  <si>
    <t>Sicurezza tradizionale - prodotti</t>
  </si>
  <si>
    <t>610106</t>
  </si>
  <si>
    <t>Acquisto hw per rivendita</t>
  </si>
  <si>
    <t>51010104</t>
  </si>
  <si>
    <t>Sicurezza tradizionale - consulenza</t>
  </si>
  <si>
    <t>610107</t>
  </si>
  <si>
    <t>Acq. sw e servizi per rivendita</t>
  </si>
  <si>
    <t>51010303</t>
  </si>
  <si>
    <t>Sicurezza non tradizionale RCS</t>
  </si>
  <si>
    <t>610139</t>
  </si>
  <si>
    <t>Acq.mater.informatico per uff.e test</t>
  </si>
  <si>
    <t>510505</t>
  </si>
  <si>
    <t>Contributi da CCIAA</t>
  </si>
  <si>
    <t>610146</t>
  </si>
  <si>
    <t>Beni &lt; 516,46</t>
  </si>
  <si>
    <t>590311</t>
  </si>
  <si>
    <t>Rimborso spese da clienti</t>
  </si>
  <si>
    <t>630135</t>
  </si>
  <si>
    <t>Consulenze tecniche</t>
  </si>
  <si>
    <t>590319</t>
  </si>
  <si>
    <t>Abbuoni e sconti attivi</t>
  </si>
  <si>
    <t>630328</t>
  </si>
  <si>
    <t>Consulenza del lavoro</t>
  </si>
  <si>
    <t>590333</t>
  </si>
  <si>
    <t>SOPRAVVENIENZE ATTIVE</t>
  </si>
  <si>
    <t>630501</t>
  </si>
  <si>
    <t>Viaggi e trasferte (TAXI,TRENO ETC)</t>
  </si>
  <si>
    <t>81070701</t>
  </si>
  <si>
    <t>Interessi attivi su depositi bancari</t>
  </si>
  <si>
    <t>630504</t>
  </si>
  <si>
    <t>Noleggio auto con autista</t>
  </si>
  <si>
    <t>81070717</t>
  </si>
  <si>
    <t>Differenze di cambio positive (Euro)</t>
  </si>
  <si>
    <t>63050503</t>
  </si>
  <si>
    <t>Carburante auto aziendale</t>
  </si>
  <si>
    <t>81070719</t>
  </si>
  <si>
    <t>Diff.cambio att non realizzate anno prec</t>
  </si>
  <si>
    <t>63050504</t>
  </si>
  <si>
    <t>Carburante auto propria</t>
  </si>
  <si>
    <t>63050505</t>
  </si>
  <si>
    <t>Carburante auto uso promiscuo</t>
  </si>
  <si>
    <t>630507</t>
  </si>
  <si>
    <t>Autostrade parcheggi e altre spese auto</t>
  </si>
  <si>
    <t>630508</t>
  </si>
  <si>
    <t>Parcheggio AUTOSILO + lavaggio auto</t>
  </si>
  <si>
    <t>630511</t>
  </si>
  <si>
    <t>Rimborsi Chilometrici (auto propria)</t>
  </si>
  <si>
    <t>630519</t>
  </si>
  <si>
    <t>Manutenzione automezzi</t>
  </si>
  <si>
    <t>630520</t>
  </si>
  <si>
    <t>Mance e liberalità</t>
  </si>
  <si>
    <t>630701</t>
  </si>
  <si>
    <t>Energia elettrica</t>
  </si>
  <si>
    <t>630702</t>
  </si>
  <si>
    <t>Riaddebito spese trasferta</t>
  </si>
  <si>
    <t>630707</t>
  </si>
  <si>
    <t>Spese telefoniche,fax e conferenze</t>
  </si>
  <si>
    <t>630709</t>
  </si>
  <si>
    <t>Spese telefoniche ded 80% (Etacs &amp; GSM)</t>
  </si>
  <si>
    <t>630711</t>
  </si>
  <si>
    <t>Spese postali e di affrancatura</t>
  </si>
  <si>
    <t>630712</t>
  </si>
  <si>
    <t>Spese amm.ve relative a autovetture</t>
  </si>
  <si>
    <t>630714</t>
  </si>
  <si>
    <t>Mototaxi,corrieri,spese trasp.</t>
  </si>
  <si>
    <t>630715</t>
  </si>
  <si>
    <t>Cancelleria e stampati</t>
  </si>
  <si>
    <t>630717</t>
  </si>
  <si>
    <t>Consulenza legale e notarile</t>
  </si>
  <si>
    <t>630719</t>
  </si>
  <si>
    <t>Consulenza fiscale e tenuta contabilità</t>
  </si>
  <si>
    <t>630723</t>
  </si>
  <si>
    <t>Consulenze PWC</t>
  </si>
  <si>
    <t>630724</t>
  </si>
  <si>
    <t>Somministrazione bevande</t>
  </si>
  <si>
    <t>630726</t>
  </si>
  <si>
    <t>Altre consulenze</t>
  </si>
  <si>
    <t>630730</t>
  </si>
  <si>
    <t>Collaborazioni a progetto</t>
  </si>
  <si>
    <t>630733</t>
  </si>
  <si>
    <t>INPS gest su collab coord &amp; continuative</t>
  </si>
  <si>
    <t>630735</t>
  </si>
  <si>
    <t>Abbonamenti &amp; libri</t>
  </si>
  <si>
    <t>630737</t>
  </si>
  <si>
    <t>630741</t>
  </si>
  <si>
    <t>Spese agenzia viaggi</t>
  </si>
  <si>
    <t>630743</t>
  </si>
  <si>
    <t>Manutenzione beni propri</t>
  </si>
  <si>
    <t>630745</t>
  </si>
  <si>
    <t>Manutenzione beni di terzi</t>
  </si>
  <si>
    <t>630746</t>
  </si>
  <si>
    <t>Spese garanzia su hw DELL</t>
  </si>
  <si>
    <t>630747</t>
  </si>
  <si>
    <t>Assicurazioni diverse</t>
  </si>
  <si>
    <t>630749</t>
  </si>
  <si>
    <t>Quote associative</t>
  </si>
  <si>
    <t>630752</t>
  </si>
  <si>
    <t>Assic.vita/infortuni a favore di HT</t>
  </si>
  <si>
    <t>630753</t>
  </si>
  <si>
    <t>Servizi amm.vi vari Intercompany</t>
  </si>
  <si>
    <t>630754</t>
  </si>
  <si>
    <t>Spese intermediazione locazioni</t>
  </si>
  <si>
    <t>630757</t>
  </si>
  <si>
    <t>Ristoranti e alberghi</t>
  </si>
  <si>
    <t>630758</t>
  </si>
  <si>
    <t>Spese rappresentanza &lt; 25,82</t>
  </si>
  <si>
    <t>630759</t>
  </si>
  <si>
    <t>Spese di rappresentanza e omaggi</t>
  </si>
  <si>
    <t>630761</t>
  </si>
  <si>
    <t>Congressi e convegni</t>
  </si>
  <si>
    <t>630763</t>
  </si>
  <si>
    <t>Varie deducibili</t>
  </si>
  <si>
    <t>630767</t>
  </si>
  <si>
    <t>Servizi di pulizia</t>
  </si>
  <si>
    <t>630768</t>
  </si>
  <si>
    <t>Servizi di traduzione</t>
  </si>
  <si>
    <t>630771</t>
  </si>
  <si>
    <t>Emolumenti amministratori</t>
  </si>
  <si>
    <t>630778</t>
  </si>
  <si>
    <t>Spese marketing</t>
  </si>
  <si>
    <t>630781</t>
  </si>
  <si>
    <t>Spese bancarie</t>
  </si>
  <si>
    <t>630784</t>
  </si>
  <si>
    <t>Spese fidejussioni</t>
  </si>
  <si>
    <t>630785</t>
  </si>
  <si>
    <t>Commisioni ricerca personale</t>
  </si>
  <si>
    <t>630793</t>
  </si>
  <si>
    <t>Commissioni su fidejussioni</t>
  </si>
  <si>
    <t>630794</t>
  </si>
  <si>
    <t>Fiere-Esposizioni</t>
  </si>
  <si>
    <t>630796</t>
  </si>
  <si>
    <t>Oneri doganali</t>
  </si>
  <si>
    <t>650101</t>
  </si>
  <si>
    <t>Affitti e locazioni</t>
  </si>
  <si>
    <t>650102</t>
  </si>
  <si>
    <t>Affitto appartamento per dipendenti</t>
  </si>
  <si>
    <t>650103</t>
  </si>
  <si>
    <t>Spese condominiali</t>
  </si>
  <si>
    <t>650105</t>
  </si>
  <si>
    <t>Spese auto uso promiscuo</t>
  </si>
  <si>
    <t>650106</t>
  </si>
  <si>
    <t>Altri noleggio auto</t>
  </si>
  <si>
    <t>650109</t>
  </si>
  <si>
    <t>Noleggio macchinari</t>
  </si>
  <si>
    <t>650110</t>
  </si>
  <si>
    <t>Noleggio auto uso dip. - canone</t>
  </si>
  <si>
    <t>650111</t>
  </si>
  <si>
    <t>Noleggi per FIERE estero</t>
  </si>
  <si>
    <t>650112</t>
  </si>
  <si>
    <t>Noleggio auto uso diip - servizi</t>
  </si>
  <si>
    <t>650114</t>
  </si>
  <si>
    <t>Noleggio auto uso promiscuo</t>
  </si>
  <si>
    <t>670103</t>
  </si>
  <si>
    <t>Stipendi</t>
  </si>
  <si>
    <t>670107</t>
  </si>
  <si>
    <t>Aggiornamenti professionali</t>
  </si>
  <si>
    <t>670303</t>
  </si>
  <si>
    <t>Contributi INPS su stipendi</t>
  </si>
  <si>
    <t>670310</t>
  </si>
  <si>
    <t>Contributo solidarietà</t>
  </si>
  <si>
    <t>670312</t>
  </si>
  <si>
    <t>Contributo Quas</t>
  </si>
  <si>
    <t>670313</t>
  </si>
  <si>
    <t>Contrib. Est ass. sanitaria</t>
  </si>
  <si>
    <t>670911</t>
  </si>
  <si>
    <t>Assistenza personale medico</t>
  </si>
  <si>
    <t>670914</t>
  </si>
  <si>
    <t>Quota fondo est</t>
  </si>
  <si>
    <t>670916</t>
  </si>
  <si>
    <t>Quota Tfr Fondi</t>
  </si>
  <si>
    <t>770103</t>
  </si>
  <si>
    <t>Diritti camerali CCIAA</t>
  </si>
  <si>
    <t>770107</t>
  </si>
  <si>
    <t>Imposta di registro</t>
  </si>
  <si>
    <t>770113</t>
  </si>
  <si>
    <t>Tassa vidimazione libri sociali</t>
  </si>
  <si>
    <t>770517</t>
  </si>
  <si>
    <t>Abbonamenti riviste, giornali</t>
  </si>
  <si>
    <t>770523</t>
  </si>
  <si>
    <t>770528</t>
  </si>
  <si>
    <t>Visure e certificati camerali</t>
  </si>
  <si>
    <t>770529</t>
  </si>
  <si>
    <t>Sconti abbuoni passivi</t>
  </si>
  <si>
    <t>770533</t>
  </si>
  <si>
    <t>SOPRAVVENIENZE PASSIVE</t>
  </si>
  <si>
    <t>770701</t>
  </si>
  <si>
    <t>Multe e ammende</t>
  </si>
  <si>
    <t>770705</t>
  </si>
  <si>
    <t>Altri costi indeducibili</t>
  </si>
  <si>
    <t>830702</t>
  </si>
  <si>
    <t>Int. pass. banca</t>
  </si>
  <si>
    <t>830703</t>
  </si>
  <si>
    <t>Interessi pass liq. iva trim</t>
  </si>
  <si>
    <t>830704</t>
  </si>
  <si>
    <t>Interessi per pagamenti dilazionati</t>
  </si>
  <si>
    <t>830715</t>
  </si>
  <si>
    <t>Interessi passivi bancari</t>
  </si>
  <si>
    <t>830927</t>
  </si>
  <si>
    <t>Differenze di cambio negative (Euro)</t>
  </si>
  <si>
    <t>6.400.624,75</t>
  </si>
  <si>
    <t>Rettifiche</t>
  </si>
  <si>
    <t>totale</t>
  </si>
  <si>
    <t xml:space="preserve">Rettifiche </t>
  </si>
  <si>
    <t>Totale</t>
  </si>
  <si>
    <t>Società</t>
  </si>
  <si>
    <t>Fattura numero</t>
  </si>
  <si>
    <t>Data Fattura</t>
  </si>
  <si>
    <t>Imponibile</t>
  </si>
  <si>
    <t>Totale Fattura</t>
  </si>
  <si>
    <t>Valuta</t>
  </si>
  <si>
    <t>CONTO COGE</t>
  </si>
  <si>
    <t>NOTE</t>
  </si>
  <si>
    <t>ALD Automotive</t>
  </si>
  <si>
    <t>435619</t>
  </si>
  <si>
    <t>Euro</t>
  </si>
  <si>
    <t>438177</t>
  </si>
  <si>
    <t>342274</t>
  </si>
  <si>
    <t>440774</t>
  </si>
  <si>
    <t>361097</t>
  </si>
  <si>
    <t>444503</t>
  </si>
  <si>
    <t>447522</t>
  </si>
  <si>
    <t>449554</t>
  </si>
  <si>
    <t>451782</t>
  </si>
  <si>
    <t>456842</t>
  </si>
  <si>
    <t>459097</t>
  </si>
  <si>
    <t>462059</t>
  </si>
  <si>
    <t>465197</t>
  </si>
  <si>
    <t>475450</t>
  </si>
  <si>
    <t>481034</t>
  </si>
  <si>
    <t>483636</t>
  </si>
  <si>
    <t>NC 702933</t>
  </si>
  <si>
    <t>NC 704527</t>
  </si>
  <si>
    <t>NC 716876</t>
  </si>
  <si>
    <t>NC 718557</t>
  </si>
  <si>
    <t>387129</t>
  </si>
  <si>
    <t>NC 810374</t>
  </si>
  <si>
    <t>NC 719753</t>
  </si>
  <si>
    <t>727213</t>
  </si>
  <si>
    <t>414066</t>
  </si>
  <si>
    <t>9403</t>
  </si>
  <si>
    <t>650110/650112</t>
  </si>
  <si>
    <t>Oda 2010</t>
  </si>
  <si>
    <t>29881</t>
  </si>
  <si>
    <t>NC 802453</t>
  </si>
  <si>
    <t>40723</t>
  </si>
  <si>
    <t>50732</t>
  </si>
  <si>
    <t>NC 803932</t>
  </si>
  <si>
    <t>61360</t>
  </si>
  <si>
    <t>72050</t>
  </si>
  <si>
    <t>93274</t>
  </si>
  <si>
    <t>114701</t>
  </si>
  <si>
    <t>136471</t>
  </si>
  <si>
    <t>159259</t>
  </si>
  <si>
    <t>181678</t>
  </si>
  <si>
    <t>193679</t>
  </si>
  <si>
    <t>206450</t>
  </si>
  <si>
    <t>229177</t>
  </si>
  <si>
    <t>240790</t>
  </si>
  <si>
    <t>251759</t>
  </si>
  <si>
    <t>NC 817002</t>
  </si>
  <si>
    <t>Tutte le fatture in ODA 2011 sono su questi 3 conti COGE.</t>
  </si>
  <si>
    <t>ALD</t>
  </si>
  <si>
    <t>calcolo iva</t>
  </si>
  <si>
    <t>Differneza GEST/COGE</t>
  </si>
  <si>
    <t>AVIS AUTONOLEGGIO SPA</t>
  </si>
  <si>
    <t>I0905610048687-1</t>
  </si>
  <si>
    <t>I0905610052188-2</t>
  </si>
  <si>
    <t>I0905410000001-6</t>
  </si>
  <si>
    <t>I0905610065524-3</t>
  </si>
  <si>
    <t>I0905610085349-4</t>
  </si>
  <si>
    <t>I0905610095413-2</t>
  </si>
  <si>
    <t>I0905610122554-4</t>
  </si>
  <si>
    <t>I0905610160917-0</t>
  </si>
  <si>
    <t>I0905610246539-5</t>
  </si>
  <si>
    <t>I0905410000029-6</t>
  </si>
  <si>
    <t>I0905610315014-6</t>
  </si>
  <si>
    <t>I0905410000035-5</t>
  </si>
  <si>
    <t>I0905610346440-2</t>
  </si>
  <si>
    <t>I0905610386349-4</t>
  </si>
  <si>
    <t>I0905610390428-2</t>
  </si>
  <si>
    <t>check n ft</t>
  </si>
  <si>
    <t>I0905410000043-6</t>
  </si>
  <si>
    <t>Lettera noleggio U406089773</t>
  </si>
  <si>
    <t>I0905610430869-4</t>
  </si>
  <si>
    <t>I0905610513938-4</t>
  </si>
  <si>
    <t>I0905610534746-1</t>
  </si>
  <si>
    <t>10547942-2</t>
  </si>
  <si>
    <t>10550933-4</t>
  </si>
  <si>
    <t>10573269-3</t>
  </si>
  <si>
    <t>10000047-3</t>
  </si>
  <si>
    <t>NC 16540</t>
  </si>
  <si>
    <t>21873</t>
  </si>
  <si>
    <t>10650562-2</t>
  </si>
  <si>
    <t>10649696-4</t>
  </si>
  <si>
    <t>10676687-3</t>
  </si>
  <si>
    <t>10722451-1</t>
  </si>
  <si>
    <t>10720660-2</t>
  </si>
  <si>
    <t>10744844-1</t>
  </si>
  <si>
    <t>10757389-2</t>
  </si>
  <si>
    <t>10773147-3</t>
  </si>
  <si>
    <t>I0905610024338-5</t>
  </si>
  <si>
    <t>I0905610266560-6</t>
  </si>
  <si>
    <t>I0905610341291-5</t>
  </si>
  <si>
    <t>I0905610423891-5</t>
  </si>
  <si>
    <t>I0905610499514-0</t>
  </si>
  <si>
    <t>I0905610531807-2</t>
  </si>
  <si>
    <t>10583528-0</t>
  </si>
  <si>
    <t>10605885-6</t>
  </si>
  <si>
    <t>10658717-2</t>
  </si>
  <si>
    <t>10720239-1</t>
  </si>
  <si>
    <t>10773658-3</t>
  </si>
  <si>
    <t>I0905610028608-5</t>
  </si>
  <si>
    <t>I0905610038252-3</t>
  </si>
  <si>
    <t>I0905610078775-3</t>
  </si>
  <si>
    <t>MANCA</t>
  </si>
  <si>
    <t>I0905610079530-2</t>
  </si>
  <si>
    <t>I0905610129269-6</t>
  </si>
  <si>
    <t>I0905610190670-3</t>
  </si>
  <si>
    <t>U428417430</t>
  </si>
  <si>
    <t>USD</t>
  </si>
  <si>
    <t>U428443396</t>
  </si>
  <si>
    <t>20019822-0</t>
  </si>
  <si>
    <t>20021640-5</t>
  </si>
  <si>
    <t>FT N.</t>
  </si>
  <si>
    <t>Da aggiungere su Conto</t>
  </si>
  <si>
    <t>Da togliere da Conto</t>
  </si>
  <si>
    <t>-</t>
  </si>
  <si>
    <t>AVIS</t>
  </si>
  <si>
    <t>ft da aggiungere</t>
  </si>
  <si>
    <t>Controvalore Euro</t>
  </si>
  <si>
    <t>Telestrategies</t>
  </si>
  <si>
    <t>eu1-7</t>
  </si>
  <si>
    <t>Inegma</t>
  </si>
  <si>
    <t>IFZ/SMES - 1124</t>
  </si>
  <si>
    <t>Pagato 50% del Tot. FT</t>
  </si>
  <si>
    <t>Komtera</t>
  </si>
  <si>
    <t>143997</t>
  </si>
  <si>
    <t>144001</t>
  </si>
  <si>
    <t>RIMBORSO</t>
  </si>
  <si>
    <t>Fornitori C/anticipi</t>
  </si>
  <si>
    <t>NON E' UNA FATTURA</t>
  </si>
  <si>
    <t>F&amp;R Exhibition and Conference SDN BHD</t>
  </si>
  <si>
    <t>005032</t>
  </si>
  <si>
    <t>EDS Milipol Paris</t>
  </si>
  <si>
    <t>1COMF/361</t>
  </si>
  <si>
    <t>sa11-4068</t>
  </si>
  <si>
    <t>005055</t>
  </si>
  <si>
    <t>IQPC</t>
  </si>
  <si>
    <t>IGC-14247</t>
  </si>
  <si>
    <t>GBP</t>
  </si>
  <si>
    <t>dc-08057</t>
  </si>
  <si>
    <t>kl11-09196</t>
  </si>
  <si>
    <t>dc11-1041</t>
  </si>
  <si>
    <t>kl11-10311</t>
  </si>
  <si>
    <t>NC IFZ/SMES-003/11</t>
  </si>
  <si>
    <t>EDS Milipol Paris - 1COMF/361</t>
  </si>
  <si>
    <t>F&amp;R Exhibition and Conference SDN BHD - 005032</t>
  </si>
  <si>
    <t>USD 4590</t>
  </si>
  <si>
    <t>F&amp;R Exhibition and Conference SDN BHD - 005055</t>
  </si>
  <si>
    <t>USD 1185</t>
  </si>
  <si>
    <t>IQPC - IGC-14247</t>
  </si>
  <si>
    <t>GBP 15000</t>
  </si>
  <si>
    <t>Inegma IFZ/SMES - 1124</t>
  </si>
  <si>
    <t>USD 5800</t>
  </si>
  <si>
    <t>Inegma NC IFZ/SMES-003/11</t>
  </si>
  <si>
    <t>USD -1446</t>
  </si>
  <si>
    <t>Telestrategies 1006</t>
  </si>
  <si>
    <t>USD 11500</t>
  </si>
  <si>
    <t>Telestrategies kl11-09196</t>
  </si>
  <si>
    <t>Telestrategies dc11-1041</t>
  </si>
  <si>
    <t>USD 5000</t>
  </si>
  <si>
    <t>Telestrategies kl11-10311</t>
  </si>
  <si>
    <t>FIERE</t>
  </si>
  <si>
    <t>David Vincenzetti</t>
  </si>
  <si>
    <t>€ 3280,74 RSA Conference</t>
  </si>
  <si>
    <t>Aggiungere su Conto</t>
  </si>
  <si>
    <t>Togliere da Conto</t>
  </si>
  <si>
    <t>ft da aggiungere/girare</t>
  </si>
  <si>
    <t>DETTAGLIO MOVIMENTI FATTURE</t>
  </si>
  <si>
    <t>la trovo su UCG e differenza cambi negativi - da aggiungere</t>
  </si>
  <si>
    <t>CONTO COGE saldo</t>
  </si>
  <si>
    <t>TOTALE GESTIONALE</t>
  </si>
  <si>
    <t>CONGRESSI</t>
  </si>
  <si>
    <t>Pico International (M) SDN BHD</t>
  </si>
  <si>
    <t>EPCS216/1/01/11</t>
  </si>
  <si>
    <t/>
  </si>
  <si>
    <t>IGC-13051</t>
  </si>
  <si>
    <t>Innogen</t>
  </si>
  <si>
    <t>GPEC-11/YL/016</t>
  </si>
  <si>
    <t>Baden Brasil</t>
  </si>
  <si>
    <t>110726</t>
  </si>
  <si>
    <t>Comexposium</t>
  </si>
  <si>
    <t>1COMF/924</t>
  </si>
  <si>
    <t>Marriott Hotel Berlin</t>
  </si>
  <si>
    <t>555803</t>
  </si>
  <si>
    <t>Freeman Exhibitor Service</t>
  </si>
  <si>
    <t>260365-21</t>
  </si>
  <si>
    <t>Marriott Hotel Washington</t>
  </si>
  <si>
    <t>30567</t>
  </si>
  <si>
    <t>30568</t>
  </si>
  <si>
    <t>30569</t>
  </si>
  <si>
    <t>Lassheer Management</t>
  </si>
  <si>
    <t>IV-00036</t>
  </si>
  <si>
    <t>Clarion Congress Hotel Prague - CPI HOTELS</t>
  </si>
  <si>
    <t>100103497</t>
  </si>
  <si>
    <t>Kofferfunshop.de - 27745</t>
  </si>
  <si>
    <t>Freeman Exhibitor Service 260365-21</t>
  </si>
  <si>
    <t>USD 1104,31</t>
  </si>
  <si>
    <t>non l'ho trovata su nessun conto</t>
  </si>
  <si>
    <t>Comexposium 1COMF/924</t>
  </si>
  <si>
    <t>è come anticipo su fornitori c/anticipi</t>
  </si>
  <si>
    <t>Marriott Hotel Washington - 30567</t>
  </si>
  <si>
    <t>USD 2672,79</t>
  </si>
  <si>
    <t>check fornitori c/anticipi</t>
  </si>
  <si>
    <t>Marriott Hotel Washington - 30568</t>
  </si>
  <si>
    <t>USD 1108,23</t>
  </si>
  <si>
    <t>Marriott Hotel Washington - 30569</t>
  </si>
  <si>
    <t>NOLEGGI</t>
  </si>
  <si>
    <t>ft girate</t>
  </si>
  <si>
    <t>SALDO</t>
  </si>
  <si>
    <t>ft aggiungere</t>
  </si>
  <si>
    <t>FT DA GIRARE / AGGIUNGERE</t>
  </si>
  <si>
    <t xml:space="preserve"> </t>
  </si>
  <si>
    <t>TIM</t>
  </si>
  <si>
    <t>7X00329667</t>
  </si>
  <si>
    <t>NC 000301180213504</t>
  </si>
  <si>
    <t>7X01301167</t>
  </si>
  <si>
    <t>7X01885468</t>
  </si>
  <si>
    <t>7X02330946</t>
  </si>
  <si>
    <t>NC 7X02339531</t>
  </si>
  <si>
    <t>7X02428694</t>
  </si>
  <si>
    <t>7X02377724</t>
  </si>
  <si>
    <t>7X04820046</t>
  </si>
  <si>
    <t>7X05218519</t>
  </si>
  <si>
    <t>7X07199935</t>
  </si>
  <si>
    <t>COGE € 5647,88</t>
  </si>
  <si>
    <t>COGE € 667,02</t>
  </si>
  <si>
    <t>COGE € 1486,33</t>
  </si>
  <si>
    <t>COGE € 9114,53</t>
  </si>
  <si>
    <t>COGE - € 566,02</t>
  </si>
  <si>
    <t>COGE € 12702,05</t>
  </si>
  <si>
    <t>COGE € 2118,85</t>
  </si>
  <si>
    <t>COGE - € 170,14</t>
  </si>
  <si>
    <t>COGE € 12211,93</t>
  </si>
  <si>
    <t>COGE € 9125,91</t>
  </si>
  <si>
    <t xml:space="preserve">COGE € 9691,99 </t>
  </si>
  <si>
    <t>7X05856055</t>
  </si>
  <si>
    <t>GESTIONALE</t>
  </si>
  <si>
    <t>CHECK IVA</t>
  </si>
  <si>
    <t>Differenza GEST/COGE</t>
  </si>
  <si>
    <t>COGE € 2936,36 - FT registrata su Access 2010 (competenza 2010/2011)</t>
  </si>
  <si>
    <t>TELECOM ITALIA SPA</t>
  </si>
  <si>
    <t>8Z00042040</t>
  </si>
  <si>
    <t>8Z00041326</t>
  </si>
  <si>
    <t>Adobe Systems software Limited</t>
  </si>
  <si>
    <t>IEE2011001429</t>
  </si>
  <si>
    <t>AT Conference</t>
  </si>
  <si>
    <t>241415-0111</t>
  </si>
  <si>
    <t>FASTWEB SPA</t>
  </si>
  <si>
    <t>LA00009205</t>
  </si>
  <si>
    <t>250696-0211</t>
  </si>
  <si>
    <t>8Z00322523</t>
  </si>
  <si>
    <t>IEE2011005089</t>
  </si>
  <si>
    <t>LA00029332</t>
  </si>
  <si>
    <t>IEE2011005659</t>
  </si>
  <si>
    <t>IEE2011006713</t>
  </si>
  <si>
    <t>278386-0411</t>
  </si>
  <si>
    <t>IEE2011007723</t>
  </si>
  <si>
    <t>8Z00576258</t>
  </si>
  <si>
    <t>8Z00575421</t>
  </si>
  <si>
    <t>288104-0511</t>
  </si>
  <si>
    <t>LA00049263</t>
  </si>
  <si>
    <t>IEE2011013061</t>
  </si>
  <si>
    <t>8Z00848614</t>
  </si>
  <si>
    <t>307444-0711</t>
  </si>
  <si>
    <t>LA00070081</t>
  </si>
  <si>
    <t>8Z01108168</t>
  </si>
  <si>
    <t>326940-0911</t>
  </si>
  <si>
    <t>LA00090490</t>
  </si>
  <si>
    <t>1400209690</t>
  </si>
  <si>
    <t>IEE2011030113</t>
  </si>
  <si>
    <t>8Z01374261</t>
  </si>
  <si>
    <t>LA00111451</t>
  </si>
  <si>
    <t>IEE2011035749</t>
  </si>
  <si>
    <t>356964-1211</t>
  </si>
  <si>
    <t>IEE2012001509</t>
  </si>
  <si>
    <t>8Z00035815</t>
  </si>
  <si>
    <t>Da aggiungere</t>
  </si>
  <si>
    <t>688171</t>
  </si>
  <si>
    <t>0</t>
  </si>
  <si>
    <t>NC 2267801 del 01/04/2011</t>
  </si>
  <si>
    <t>NC 2267801</t>
  </si>
  <si>
    <t>Nota Credito per FT 688171 + 8151510</t>
  </si>
  <si>
    <t>NC 1400133639</t>
  </si>
  <si>
    <t>Nota Credito per FT 3709759</t>
  </si>
  <si>
    <t>NC 1400133705</t>
  </si>
  <si>
    <t>Nota Credito per FT 5226130</t>
  </si>
  <si>
    <t>NC 1400133781</t>
  </si>
  <si>
    <t>Nota Credito per FT 6706398</t>
  </si>
  <si>
    <t>NC 1400133860</t>
  </si>
  <si>
    <t>Nota Credito per FT 8151510</t>
  </si>
  <si>
    <t>da aggiungere</t>
  </si>
  <si>
    <t>TELECOM ITALIA SPA 8Z00035815</t>
  </si>
  <si>
    <t>AUTOFT 168</t>
  </si>
  <si>
    <t>Registrata in 630707 per € 120,59</t>
  </si>
  <si>
    <t>Sds Srl</t>
  </si>
  <si>
    <t>0052</t>
  </si>
  <si>
    <t>Mail Boxes Etc</t>
  </si>
  <si>
    <t>000075/11</t>
  </si>
  <si>
    <t>000205/11</t>
  </si>
  <si>
    <t>000368/11</t>
  </si>
  <si>
    <t>000488/11</t>
  </si>
  <si>
    <t>000612/11</t>
  </si>
  <si>
    <t>000733/11</t>
  </si>
  <si>
    <t>0536</t>
  </si>
  <si>
    <t>1° BB 31/08 annullato - rifatto in data 06/09/11</t>
  </si>
  <si>
    <t>000857/11</t>
  </si>
  <si>
    <t>001059/11</t>
  </si>
  <si>
    <t>Pagato € 24,50 con cassa</t>
  </si>
  <si>
    <t>001181/11</t>
  </si>
  <si>
    <t>Schenker Italiana S.p.A.</t>
  </si>
  <si>
    <t>V406744</t>
  </si>
  <si>
    <t>001350/11</t>
  </si>
  <si>
    <t>001487/11</t>
  </si>
  <si>
    <t>Mail Boxes Etc 001350/11</t>
  </si>
  <si>
    <t>Mail Boxes Etc 001487/11</t>
  </si>
  <si>
    <t>saldo</t>
  </si>
  <si>
    <t>Differenza GEST**/COGE</t>
  </si>
  <si>
    <t>** con IVA</t>
  </si>
  <si>
    <t>GEST IMP</t>
  </si>
  <si>
    <t>GEST IVA</t>
  </si>
  <si>
    <t>Differenza GEST IMP/COGE</t>
  </si>
  <si>
    <t>OFFICE DEPOT ITALIA SRL</t>
  </si>
  <si>
    <t>782065</t>
  </si>
  <si>
    <t>782743</t>
  </si>
  <si>
    <t>786187</t>
  </si>
  <si>
    <t>GRAFICHE GALIZIA</t>
  </si>
  <si>
    <t>23</t>
  </si>
  <si>
    <t>36</t>
  </si>
  <si>
    <t>815464</t>
  </si>
  <si>
    <t>NC 817552</t>
  </si>
  <si>
    <t>NC 818332</t>
  </si>
  <si>
    <t>70</t>
  </si>
  <si>
    <t>827641</t>
  </si>
  <si>
    <t>NC 829705</t>
  </si>
  <si>
    <t>832095</t>
  </si>
  <si>
    <t>834126</t>
  </si>
  <si>
    <t>93</t>
  </si>
  <si>
    <t>850544</t>
  </si>
  <si>
    <t>125</t>
  </si>
  <si>
    <t>141</t>
  </si>
  <si>
    <t>868890</t>
  </si>
  <si>
    <t>874715</t>
  </si>
  <si>
    <t>MISCO ITALY COMPUTER SUPPLIES SPA</t>
  </si>
  <si>
    <t>188022-1</t>
  </si>
  <si>
    <t>881671</t>
  </si>
  <si>
    <t>882680</t>
  </si>
  <si>
    <t>in Varie deducibili CHECK</t>
  </si>
  <si>
    <t>GRAFICHE GALIZIA 184</t>
  </si>
  <si>
    <t>OFFICE DEPOT ITALIA SRL 787765</t>
  </si>
  <si>
    <t>OFFICE DEPOT ITALIA SRL 789899</t>
  </si>
  <si>
    <t>OFFICE DEPOT ITALIA SRL 801622</t>
  </si>
  <si>
    <t>OFFICE DEPOT ITALIA SRL 803123</t>
  </si>
  <si>
    <t>OFFICE DEPOT ITALIA SRL 806024</t>
  </si>
  <si>
    <t>OFFICE DEPOT ITALIA SRL 807058</t>
  </si>
  <si>
    <t>OFFICE DEPOT ITALIA SRL 815567</t>
  </si>
  <si>
    <t>OFFICE DEPOT ITALIA SRL NC 817552</t>
  </si>
  <si>
    <t>OFFICE DEPOT ITALIA SRL NC 818332</t>
  </si>
  <si>
    <t>OFFICE DEPOT ITALIA SRL  827900</t>
  </si>
  <si>
    <t>OFFICE DEPOT ITALIA SRL NC 829705</t>
  </si>
  <si>
    <t>OFFICE DEPOT ITALIA SRL 829449</t>
  </si>
  <si>
    <t>OFFICE DEPOT ITALIA SRL 875397</t>
  </si>
  <si>
    <t>CHECK VARIE DEDUCIBILI</t>
  </si>
  <si>
    <t>Ft da aggiungere</t>
  </si>
  <si>
    <t>ACQUAVIVA ITALIA SRL</t>
  </si>
  <si>
    <t>9524/A</t>
  </si>
  <si>
    <t>1349</t>
  </si>
  <si>
    <t>NUOVA COSMO SRL</t>
  </si>
  <si>
    <t>49</t>
  </si>
  <si>
    <t>35</t>
  </si>
  <si>
    <t>95</t>
  </si>
  <si>
    <t>4055</t>
  </si>
  <si>
    <t>NESRESSO SPA</t>
  </si>
  <si>
    <t>531466</t>
  </si>
  <si>
    <t>157</t>
  </si>
  <si>
    <t>6687</t>
  </si>
  <si>
    <t>8793</t>
  </si>
  <si>
    <t>215</t>
  </si>
  <si>
    <t>11521</t>
  </si>
  <si>
    <t>270</t>
  </si>
  <si>
    <t>014298</t>
  </si>
  <si>
    <t>1337318</t>
  </si>
  <si>
    <t>016400</t>
  </si>
  <si>
    <t>292</t>
  </si>
  <si>
    <t>018282</t>
  </si>
  <si>
    <t>366</t>
  </si>
  <si>
    <t>021244</t>
  </si>
  <si>
    <t>1792057</t>
  </si>
  <si>
    <t>1804758</t>
  </si>
  <si>
    <t>403</t>
  </si>
  <si>
    <t>023624</t>
  </si>
  <si>
    <t>025791</t>
  </si>
  <si>
    <t>456</t>
  </si>
  <si>
    <t>028427</t>
  </si>
  <si>
    <t>512</t>
  </si>
  <si>
    <t>030240</t>
  </si>
  <si>
    <t>561</t>
  </si>
  <si>
    <t>032153</t>
  </si>
  <si>
    <t>033792</t>
  </si>
  <si>
    <t>599</t>
  </si>
  <si>
    <t>NUOVA COSMO SRL 599</t>
  </si>
  <si>
    <t>PALADIN SRL</t>
  </si>
  <si>
    <t>29</t>
  </si>
  <si>
    <t>89</t>
  </si>
  <si>
    <t>152</t>
  </si>
  <si>
    <t>281</t>
  </si>
  <si>
    <t>350</t>
  </si>
  <si>
    <t>410</t>
  </si>
  <si>
    <t>484</t>
  </si>
  <si>
    <t>552</t>
  </si>
  <si>
    <t>611</t>
  </si>
  <si>
    <t>677</t>
  </si>
  <si>
    <t>743</t>
  </si>
  <si>
    <t>AMSA SPA</t>
  </si>
  <si>
    <t>5012398</t>
  </si>
  <si>
    <t>5017041</t>
  </si>
  <si>
    <t>PALADIN SRL 743</t>
  </si>
  <si>
    <t>Zabazlaeva Ekaterina</t>
  </si>
  <si>
    <t>4</t>
  </si>
  <si>
    <t>Agostini Associati</t>
  </si>
  <si>
    <t>F-11-0001965</t>
  </si>
  <si>
    <t>F-11-0002096</t>
  </si>
  <si>
    <t>Trenitalia</t>
  </si>
  <si>
    <t>007</t>
  </si>
  <si>
    <t>26</t>
  </si>
  <si>
    <t>41</t>
  </si>
  <si>
    <t>43</t>
  </si>
  <si>
    <t>46</t>
  </si>
  <si>
    <t>55</t>
  </si>
  <si>
    <t>52</t>
  </si>
  <si>
    <t>62</t>
  </si>
  <si>
    <t>164</t>
  </si>
  <si>
    <t>Esquire</t>
  </si>
  <si>
    <t>Esquire 30/11/11</t>
  </si>
  <si>
    <t>Esquire 31/12/11</t>
  </si>
  <si>
    <t>Dinacom</t>
  </si>
  <si>
    <t>2895</t>
  </si>
  <si>
    <t>ESSE 3</t>
  </si>
  <si>
    <t>0012</t>
  </si>
  <si>
    <t>MARCO MARI</t>
  </si>
  <si>
    <t>029</t>
  </si>
  <si>
    <t>787</t>
  </si>
  <si>
    <t>Securtronix Srl</t>
  </si>
  <si>
    <t>067/11</t>
  </si>
  <si>
    <t>036</t>
  </si>
  <si>
    <t>AFG Manutenzione Impianti</t>
  </si>
  <si>
    <t>21</t>
  </si>
  <si>
    <t>0046</t>
  </si>
  <si>
    <t>2145</t>
  </si>
  <si>
    <t>AERA Estintori</t>
  </si>
  <si>
    <t>552/2011</t>
  </si>
  <si>
    <t>2369</t>
  </si>
  <si>
    <t>0004</t>
  </si>
  <si>
    <t>0082</t>
  </si>
  <si>
    <t>089</t>
  </si>
  <si>
    <t>0003</t>
  </si>
  <si>
    <t>189/11</t>
  </si>
  <si>
    <t>217/11</t>
  </si>
  <si>
    <t>0007</t>
  </si>
  <si>
    <t>237/11</t>
  </si>
  <si>
    <t>Bonaldi Augusto s.n.c. di Attilio Bonaldi &amp; C.</t>
  </si>
  <si>
    <t>75</t>
  </si>
  <si>
    <t>Grimaldi Nicola - Impianti sanitari riscaldamento</t>
  </si>
  <si>
    <t>Oraa di Discianni Gerardo</t>
  </si>
  <si>
    <t>02/2011</t>
  </si>
  <si>
    <t>271</t>
  </si>
  <si>
    <t>è in FT da ricevere</t>
  </si>
  <si>
    <t>registrata per € 428,9</t>
  </si>
  <si>
    <t>conto 630745 manutenz beni 3° (FT x collegamento a IVRI)</t>
  </si>
  <si>
    <t>conto 610139 acquisto mat. Inf. (2 telefoni)</t>
  </si>
  <si>
    <t>conto 610146 Beni &lt;516 (1 telefono)</t>
  </si>
  <si>
    <t>Dinacom 2895</t>
  </si>
  <si>
    <t>Securtronix Srl 237/11</t>
  </si>
  <si>
    <t>Marco Mari  0003</t>
  </si>
  <si>
    <t>Marco Mari 0012</t>
  </si>
  <si>
    <t>Marco Mari 0007</t>
  </si>
  <si>
    <t>Marco Mari 0004</t>
  </si>
  <si>
    <t>aggiungere</t>
  </si>
  <si>
    <t>non è in coge ed è corretto</t>
  </si>
  <si>
    <t>togliere</t>
  </si>
  <si>
    <t>girare su conto 630743 manutenz propri (FT x collegamento a IVRI)</t>
  </si>
  <si>
    <t>ACQUAVIVA ITALIA SRL 033792</t>
  </si>
  <si>
    <t>Acquaviva</t>
  </si>
  <si>
    <t>Ft da togliere</t>
  </si>
  <si>
    <t>Manutenzione (registrata per € 138,26)</t>
  </si>
  <si>
    <t>importo registrato Acquaviva</t>
  </si>
  <si>
    <t>Endace Europe Limited</t>
  </si>
  <si>
    <t>INV-201097</t>
  </si>
  <si>
    <t>INV-201114</t>
  </si>
  <si>
    <t>INV-201301</t>
  </si>
  <si>
    <t>INV-201395</t>
  </si>
  <si>
    <t>INV-201418</t>
  </si>
  <si>
    <t>INV-201439</t>
  </si>
  <si>
    <t>Zadako</t>
  </si>
  <si>
    <t>E110100</t>
  </si>
  <si>
    <t>VALORE €</t>
  </si>
  <si>
    <t>DA GIRARE SU 610106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</si>
</sst>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[$-410]dddd\ d\ mmmm\ yyyy"/>
    <numFmt numFmtId="171" formatCode="[$-410]d\-mmm\-yy;@"/>
    <numFmt numFmtId="172" formatCode="[$$-409]#,##0.00_ ;\-[$$-409]#,##0.00\ "/>
  </numFmts>
  <fonts count="60"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15"/>
      <color indexed="8"/>
      <name val="Arial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10"/>
      <name val="MS Sans Serif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b/>
      <sz val="10"/>
      <color rgb="FFFF0000"/>
      <name val="MS Sans Serif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/>
      <top style="thin">
        <color rgb="FFD0D7E5"/>
      </top>
      <bottom style="thin">
        <color rgb="FFD0D7E5"/>
      </bottom>
    </border>
    <border>
      <left style="thin"/>
      <right style="thin">
        <color rgb="FFD0D7E5"/>
      </right>
      <top style="thin">
        <color rgb="FFD0D7E5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/>
    </border>
    <border>
      <left style="thin">
        <color rgb="FFD0D7E5"/>
      </left>
      <right style="thin"/>
      <top style="thin">
        <color rgb="FFD0D7E5"/>
      </top>
      <bottom style="thin"/>
    </border>
    <border>
      <left style="thin">
        <color rgb="FFD0D7E5"/>
      </left>
      <right>
        <color indexed="63"/>
      </right>
      <top>
        <color indexed="63"/>
      </top>
      <bottom>
        <color indexed="63"/>
      </bottom>
    </border>
    <border>
      <left style="thin">
        <color rgb="FFD0D7E5"/>
      </left>
      <right style="thin"/>
      <top style="thin">
        <color rgb="FFD0D7E5"/>
      </top>
      <bottom>
        <color indexed="63"/>
      </bottom>
    </border>
    <border>
      <left style="thin">
        <color rgb="FFD0D7E5"/>
      </left>
      <right style="thin"/>
      <top>
        <color indexed="63"/>
      </top>
      <bottom>
        <color indexed="63"/>
      </bottom>
    </border>
    <border>
      <left style="thin">
        <color rgb="FFD0D7E5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D0D7E5"/>
      </left>
      <right style="thin">
        <color rgb="FFD0D7E5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D0D7E5"/>
      </left>
      <right style="thin"/>
      <top>
        <color indexed="63"/>
      </top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 style="thin"/>
      <right style="thin">
        <color rgb="FFD0D7E5"/>
      </right>
      <top style="thin">
        <color rgb="FFD0D7E5"/>
      </top>
      <bottom>
        <color indexed="63"/>
      </bottom>
    </border>
    <border>
      <left style="thin"/>
      <right style="thin">
        <color rgb="FFD0D7E5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30" borderId="4" applyNumberFormat="0" applyFont="0" applyAlignment="0" applyProtection="0"/>
    <xf numFmtId="0" fontId="43" fillId="20" borderId="5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40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 readingOrder="1"/>
    </xf>
    <xf numFmtId="4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 wrapText="1" readingOrder="1"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4" fillId="0" borderId="11" xfId="0" applyFont="1" applyFill="1" applyBorder="1" applyAlignment="1" applyProtection="1">
      <alignment vertical="center" wrapText="1"/>
      <protection/>
    </xf>
    <xf numFmtId="15" fontId="54" fillId="0" borderId="11" xfId="0" applyNumberFormat="1" applyFont="1" applyFill="1" applyBorder="1" applyAlignment="1" applyProtection="1">
      <alignment horizontal="right" vertical="center" wrapText="1"/>
      <protection/>
    </xf>
    <xf numFmtId="7" fontId="54" fillId="0" borderId="11" xfId="0" applyNumberFormat="1" applyFont="1" applyFill="1" applyBorder="1" applyAlignment="1" applyProtection="1">
      <alignment horizontal="right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4" fillId="0" borderId="11" xfId="0" applyFont="1" applyFill="1" applyBorder="1" applyAlignment="1" applyProtection="1">
      <alignment horizontal="left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53" fillId="0" borderId="11" xfId="0" applyNumberFormat="1" applyFont="1" applyFill="1" applyBorder="1" applyAlignment="1" applyProtection="1">
      <alignment horizontal="right" vertical="center" wrapText="1"/>
      <protection/>
    </xf>
    <xf numFmtId="7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 wrapText="1"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7" fontId="54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7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39" fontId="54" fillId="0" borderId="11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Fill="1" applyBorder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7" fontId="5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7" fontId="0" fillId="0" borderId="11" xfId="0" applyNumberFormat="1" applyBorder="1" applyAlignment="1">
      <alignment/>
    </xf>
    <xf numFmtId="0" fontId="54" fillId="0" borderId="0" xfId="0" applyFont="1" applyFill="1" applyBorder="1" applyAlignment="1" applyProtection="1">
      <alignment horizontal="left" vertical="center" wrapText="1"/>
      <protection/>
    </xf>
    <xf numFmtId="39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57" fillId="0" borderId="11" xfId="0" applyFont="1" applyBorder="1" applyAlignment="1">
      <alignment horizontal="center"/>
    </xf>
    <xf numFmtId="7" fontId="44" fillId="0" borderId="0" xfId="0" applyNumberFormat="1" applyFont="1" applyFill="1" applyBorder="1" applyAlignment="1" applyProtection="1">
      <alignment horizontal="right" vertical="center" wrapText="1"/>
      <protection/>
    </xf>
    <xf numFmtId="15" fontId="53" fillId="0" borderId="11" xfId="0" applyNumberFormat="1" applyFont="1" applyFill="1" applyBorder="1" applyAlignment="1" applyProtection="1">
      <alignment horizontal="right" vertical="center" wrapText="1"/>
      <protection/>
    </xf>
    <xf numFmtId="7" fontId="5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3" xfId="48" applyFont="1" applyFill="1" applyBorder="1" applyAlignment="1">
      <alignment wrapText="1"/>
      <protection/>
    </xf>
    <xf numFmtId="15" fontId="5" fillId="0" borderId="13" xfId="48" applyNumberFormat="1" applyFont="1" applyFill="1" applyBorder="1" applyAlignment="1">
      <alignment horizontal="right" wrapText="1"/>
      <protection/>
    </xf>
    <xf numFmtId="0" fontId="2" fillId="0" borderId="0" xfId="48">
      <alignment/>
      <protection/>
    </xf>
    <xf numFmtId="4" fontId="5" fillId="0" borderId="13" xfId="48" applyNumberFormat="1" applyFont="1" applyFill="1" applyBorder="1" applyAlignment="1">
      <alignment horizontal="right" wrapText="1"/>
      <protection/>
    </xf>
    <xf numFmtId="7" fontId="5" fillId="0" borderId="13" xfId="48" applyNumberFormat="1" applyFont="1" applyFill="1" applyBorder="1" applyAlignment="1">
      <alignment horizontal="center" wrapText="1"/>
      <protection/>
    </xf>
    <xf numFmtId="0" fontId="5" fillId="0" borderId="11" xfId="48" applyFont="1" applyFill="1" applyBorder="1" applyAlignment="1">
      <alignment wrapText="1"/>
      <protection/>
    </xf>
    <xf numFmtId="0" fontId="54" fillId="0" borderId="13" xfId="0" applyFont="1" applyFill="1" applyBorder="1" applyAlignment="1" applyProtection="1">
      <alignment vertical="center" wrapText="1"/>
      <protection/>
    </xf>
    <xf numFmtId="15" fontId="5" fillId="0" borderId="11" xfId="48" applyNumberFormat="1" applyFont="1" applyFill="1" applyBorder="1" applyAlignment="1">
      <alignment horizontal="right" wrapText="1"/>
      <protection/>
    </xf>
    <xf numFmtId="15" fontId="54" fillId="0" borderId="13" xfId="0" applyNumberFormat="1" applyFont="1" applyFill="1" applyBorder="1" applyAlignment="1" applyProtection="1">
      <alignment horizontal="right" vertical="center" wrapText="1"/>
      <protection/>
    </xf>
    <xf numFmtId="7" fontId="5" fillId="0" borderId="11" xfId="48" applyNumberFormat="1" applyFont="1" applyFill="1" applyBorder="1" applyAlignment="1">
      <alignment horizontal="right" wrapText="1"/>
      <protection/>
    </xf>
    <xf numFmtId="7" fontId="54" fillId="0" borderId="13" xfId="0" applyNumberFormat="1" applyFont="1" applyFill="1" applyBorder="1" applyAlignment="1" applyProtection="1">
      <alignment horizontal="right" vertical="center" wrapText="1"/>
      <protection/>
    </xf>
    <xf numFmtId="7" fontId="2" fillId="0" borderId="11" xfId="48" applyNumberFormat="1" applyBorder="1">
      <alignment/>
      <protection/>
    </xf>
    <xf numFmtId="7" fontId="5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54" fillId="0" borderId="17" xfId="0" applyFont="1" applyFill="1" applyBorder="1" applyAlignment="1" applyProtection="1">
      <alignment vertical="center" wrapText="1"/>
      <protection/>
    </xf>
    <xf numFmtId="0" fontId="54" fillId="0" borderId="18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Fill="1" applyBorder="1" applyAlignment="1" applyProtection="1">
      <alignment vertical="center" wrapText="1"/>
      <protection/>
    </xf>
    <xf numFmtId="0" fontId="54" fillId="0" borderId="19" xfId="0" applyFont="1" applyFill="1" applyBorder="1" applyAlignment="1" applyProtection="1">
      <alignment vertical="center" wrapText="1"/>
      <protection/>
    </xf>
    <xf numFmtId="7" fontId="54" fillId="0" borderId="20" xfId="0" applyNumberFormat="1" applyFont="1" applyFill="1" applyBorder="1" applyAlignment="1" applyProtection="1">
      <alignment horizontal="center" vertical="center" wrapText="1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4" fillId="0" borderId="11" xfId="0" applyFont="1" applyFill="1" applyBorder="1" applyAlignment="1" applyProtection="1">
      <alignment vertical="center" wrapText="1"/>
      <protection/>
    </xf>
    <xf numFmtId="15" fontId="54" fillId="0" borderId="11" xfId="0" applyNumberFormat="1" applyFont="1" applyFill="1" applyBorder="1" applyAlignment="1" applyProtection="1">
      <alignment horizontal="right" vertical="center" wrapText="1"/>
      <protection/>
    </xf>
    <xf numFmtId="7" fontId="54" fillId="0" borderId="11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7" fontId="54" fillId="0" borderId="0" xfId="0" applyNumberFormat="1" applyFont="1" applyFill="1" applyBorder="1" applyAlignment="1" applyProtection="1">
      <alignment horizontal="right" vertical="center" wrapText="1"/>
      <protection/>
    </xf>
    <xf numFmtId="15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/>
    </xf>
    <xf numFmtId="7" fontId="44" fillId="0" borderId="11" xfId="0" applyNumberFormat="1" applyFont="1" applyFill="1" applyBorder="1" applyAlignment="1" applyProtection="1">
      <alignment horizontal="right" vertical="center" wrapText="1"/>
      <protection/>
    </xf>
    <xf numFmtId="15" fontId="44" fillId="0" borderId="0" xfId="0" applyNumberFormat="1" applyFont="1" applyFill="1" applyBorder="1" applyAlignment="1" applyProtection="1">
      <alignment horizontal="right" vertical="center" wrapText="1"/>
      <protection/>
    </xf>
    <xf numFmtId="4" fontId="54" fillId="0" borderId="11" xfId="0" applyNumberFormat="1" applyFont="1" applyFill="1" applyBorder="1" applyAlignment="1" applyProtection="1">
      <alignment horizontal="right" vertical="center" wrapText="1"/>
      <protection/>
    </xf>
    <xf numFmtId="7" fontId="54" fillId="0" borderId="0" xfId="0" applyNumberFormat="1" applyFont="1" applyFill="1" applyAlignment="1" applyProtection="1">
      <alignment horizontal="right" vertical="center" wrapText="1"/>
      <protection/>
    </xf>
    <xf numFmtId="7" fontId="54" fillId="34" borderId="11" xfId="0" applyNumberFormat="1" applyFont="1" applyFill="1" applyBorder="1" applyAlignment="1" applyProtection="1">
      <alignment horizontal="right" vertical="center" wrapText="1"/>
      <protection/>
    </xf>
    <xf numFmtId="0" fontId="54" fillId="34" borderId="11" xfId="0" applyFont="1" applyFill="1" applyBorder="1" applyAlignment="1" applyProtection="1">
      <alignment vertical="center" wrapText="1"/>
      <protection/>
    </xf>
    <xf numFmtId="7" fontId="54" fillId="0" borderId="12" xfId="0" applyNumberFormat="1" applyFont="1" applyFill="1" applyBorder="1" applyAlignment="1" applyProtection="1">
      <alignment horizontal="right" vertical="center" wrapText="1"/>
      <protection/>
    </xf>
    <xf numFmtId="14" fontId="54" fillId="0" borderId="11" xfId="0" applyNumberFormat="1" applyFont="1" applyFill="1" applyBorder="1" applyAlignment="1" applyProtection="1">
      <alignment horizontal="right" vertical="center" wrapText="1"/>
      <protection/>
    </xf>
    <xf numFmtId="0" fontId="54" fillId="35" borderId="11" xfId="0" applyFont="1" applyFill="1" applyBorder="1" applyAlignment="1" applyProtection="1">
      <alignment vertical="center" wrapText="1"/>
      <protection/>
    </xf>
    <xf numFmtId="0" fontId="54" fillId="35" borderId="11" xfId="0" applyFont="1" applyFill="1" applyBorder="1" applyAlignment="1" applyProtection="1">
      <alignment vertical="center" wrapText="1"/>
      <protection/>
    </xf>
    <xf numFmtId="15" fontId="54" fillId="35" borderId="11" xfId="0" applyNumberFormat="1" applyFont="1" applyFill="1" applyBorder="1" applyAlignment="1" applyProtection="1">
      <alignment horizontal="right" vertical="center" wrapText="1"/>
      <protection/>
    </xf>
    <xf numFmtId="7" fontId="54" fillId="35" borderId="11" xfId="0" applyNumberFormat="1" applyFont="1" applyFill="1" applyBorder="1" applyAlignment="1" applyProtection="1">
      <alignment horizontal="right" vertical="center" wrapText="1"/>
      <protection/>
    </xf>
    <xf numFmtId="4" fontId="54" fillId="0" borderId="11" xfId="0" applyNumberFormat="1" applyFont="1" applyFill="1" applyBorder="1" applyAlignment="1" applyProtection="1">
      <alignment horizontal="right" vertical="center" wrapText="1"/>
      <protection/>
    </xf>
    <xf numFmtId="7" fontId="54" fillId="34" borderId="0" xfId="0" applyNumberFormat="1" applyFont="1" applyFill="1" applyAlignment="1" applyProtection="1">
      <alignment horizontal="right" vertical="center" wrapText="1"/>
      <protection/>
    </xf>
    <xf numFmtId="7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54" fillId="35" borderId="0" xfId="0" applyFont="1" applyFill="1" applyAlignment="1" applyProtection="1">
      <alignment horizontal="center" vertical="center" wrapText="1"/>
      <protection/>
    </xf>
    <xf numFmtId="7" fontId="5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4" fillId="0" borderId="20" xfId="0" applyFont="1" applyFill="1" applyBorder="1" applyAlignment="1" applyProtection="1">
      <alignment vertical="center" wrapText="1"/>
      <protection/>
    </xf>
    <xf numFmtId="7" fontId="54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/>
    </xf>
    <xf numFmtId="0" fontId="54" fillId="0" borderId="23" xfId="0" applyFont="1" applyFill="1" applyBorder="1" applyAlignment="1" applyProtection="1">
      <alignment vertical="center" wrapText="1"/>
      <protection/>
    </xf>
    <xf numFmtId="0" fontId="54" fillId="0" borderId="24" xfId="0" applyFont="1" applyFill="1" applyBorder="1" applyAlignment="1" applyProtection="1">
      <alignment vertical="center" wrapText="1"/>
      <protection/>
    </xf>
    <xf numFmtId="0" fontId="54" fillId="0" borderId="25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7" fontId="54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7" fontId="54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54" fillId="0" borderId="30" xfId="0" applyFont="1" applyFill="1" applyBorder="1" applyAlignment="1" applyProtection="1">
      <alignment horizontal="center" vertical="center" wrapText="1"/>
      <protection/>
    </xf>
    <xf numFmtId="0" fontId="54" fillId="0" borderId="31" xfId="0" applyFont="1" applyFill="1" applyBorder="1" applyAlignment="1" applyProtection="1">
      <alignment vertical="center" wrapText="1"/>
      <protection/>
    </xf>
    <xf numFmtId="0" fontId="54" fillId="0" borderId="32" xfId="0" applyFont="1" applyFill="1" applyBorder="1" applyAlignment="1" applyProtection="1">
      <alignment vertical="center" wrapText="1"/>
      <protection/>
    </xf>
    <xf numFmtId="0" fontId="54" fillId="0" borderId="27" xfId="0" applyFont="1" applyFill="1" applyBorder="1" applyAlignment="1" applyProtection="1">
      <alignment horizontal="center" vertical="center" wrapText="1"/>
      <protection/>
    </xf>
    <xf numFmtId="7" fontId="54" fillId="0" borderId="30" xfId="0" applyNumberFormat="1" applyFont="1" applyFill="1" applyBorder="1" applyAlignment="1" applyProtection="1">
      <alignment horizontal="center" vertical="center" wrapText="1"/>
      <protection/>
    </xf>
    <xf numFmtId="7" fontId="54" fillId="0" borderId="27" xfId="0" applyNumberFormat="1" applyFont="1" applyFill="1" applyBorder="1" applyAlignment="1" applyProtection="1">
      <alignment horizontal="center" vertical="center" wrapText="1"/>
      <protection/>
    </xf>
    <xf numFmtId="7" fontId="54" fillId="0" borderId="20" xfId="0" applyNumberFormat="1" applyFont="1" applyFill="1" applyBorder="1" applyAlignment="1" applyProtection="1">
      <alignment horizontal="center" vertical="center" wrapText="1"/>
      <protection/>
    </xf>
    <xf numFmtId="7" fontId="0" fillId="34" borderId="0" xfId="0" applyNumberFormat="1" applyFill="1" applyAlignment="1">
      <alignment/>
    </xf>
    <xf numFmtId="7" fontId="54" fillId="34" borderId="11" xfId="0" applyNumberFormat="1" applyFont="1" applyFill="1" applyBorder="1" applyAlignment="1" applyProtection="1">
      <alignment horizontal="right" vertical="center" wrapText="1"/>
      <protection/>
    </xf>
    <xf numFmtId="172" fontId="5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1" fillId="34" borderId="0" xfId="0" applyFont="1" applyFill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NOLEGG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7"/>
  <sheetViews>
    <sheetView showGridLines="0" showOutlineSymbols="0" view="pageBreakPreview" zoomScale="80" zoomScaleSheetLayoutView="80" zoomScalePageLayoutView="0" workbookViewId="0" topLeftCell="A102">
      <selection activeCell="G132" sqref="G132"/>
    </sheetView>
  </sheetViews>
  <sheetFormatPr defaultColWidth="6.8515625" defaultRowHeight="12" customHeight="1"/>
  <cols>
    <col min="1" max="1" width="1.7109375" style="0" customWidth="1"/>
    <col min="2" max="2" width="11.140625" style="0" customWidth="1"/>
    <col min="3" max="3" width="11.7109375" style="28" bestFit="1" customWidth="1"/>
    <col min="4" max="4" width="29.140625" style="0" bestFit="1" customWidth="1"/>
    <col min="5" max="5" width="12.140625" style="0" bestFit="1" customWidth="1"/>
    <col min="6" max="6" width="12.140625" style="2" customWidth="1"/>
    <col min="7" max="7" width="12.140625" style="0" customWidth="1"/>
    <col min="8" max="8" width="4.00390625" style="0" customWidth="1"/>
    <col min="9" max="9" width="8.421875" style="0" bestFit="1" customWidth="1"/>
    <col min="10" max="10" width="26.7109375" style="0" bestFit="1" customWidth="1"/>
    <col min="11" max="11" width="12.7109375" style="0" customWidth="1"/>
    <col min="12" max="12" width="9.140625" style="0" bestFit="1" customWidth="1"/>
    <col min="13" max="13" width="9.7109375" style="0" bestFit="1" customWidth="1"/>
  </cols>
  <sheetData>
    <row r="1" spans="2:13" ht="12" customHeight="1">
      <c r="B1" s="3" t="s">
        <v>0</v>
      </c>
      <c r="D1" s="3"/>
      <c r="E1" s="3"/>
      <c r="G1" s="3"/>
      <c r="H1" s="3"/>
      <c r="I1" s="3"/>
      <c r="J1" s="3"/>
      <c r="K1" s="3"/>
      <c r="L1" s="3"/>
      <c r="M1" s="3"/>
    </row>
    <row r="2" spans="2:10" ht="12" customHeight="1">
      <c r="B2" s="4" t="s">
        <v>1</v>
      </c>
      <c r="I2" s="4" t="s">
        <v>2</v>
      </c>
      <c r="J2" s="4"/>
    </row>
    <row r="4" spans="2:13" s="11" customFormat="1" ht="12" customHeight="1">
      <c r="B4" s="9" t="s">
        <v>3</v>
      </c>
      <c r="C4" s="29"/>
      <c r="D4" s="9" t="s">
        <v>4</v>
      </c>
      <c r="E4" s="10" t="s">
        <v>5</v>
      </c>
      <c r="F4" s="2" t="s">
        <v>412</v>
      </c>
      <c r="G4" s="10" t="s">
        <v>413</v>
      </c>
      <c r="I4" s="9" t="s">
        <v>3</v>
      </c>
      <c r="J4" s="10" t="s">
        <v>4</v>
      </c>
      <c r="K4" s="12" t="s">
        <v>5</v>
      </c>
      <c r="L4" s="12" t="s">
        <v>414</v>
      </c>
      <c r="M4" s="12" t="s">
        <v>415</v>
      </c>
    </row>
    <row r="6" spans="2:13" ht="12" customHeight="1">
      <c r="B6" s="4" t="s">
        <v>6</v>
      </c>
      <c r="D6" s="4" t="s">
        <v>7</v>
      </c>
      <c r="E6" s="2">
        <v>10514</v>
      </c>
      <c r="G6" s="2">
        <f>+F6+E6</f>
        <v>10514</v>
      </c>
      <c r="I6" s="1" t="s">
        <v>8</v>
      </c>
      <c r="J6" s="4" t="s">
        <v>9</v>
      </c>
      <c r="K6" s="6">
        <v>13754</v>
      </c>
      <c r="L6" s="6"/>
      <c r="M6" s="2">
        <f aca="true" t="shared" si="0" ref="M6:M49">+L6+K6</f>
        <v>13754</v>
      </c>
    </row>
    <row r="7" spans="2:13" ht="12" customHeight="1">
      <c r="B7" s="4" t="s">
        <v>10</v>
      </c>
      <c r="D7" s="4" t="s">
        <v>11</v>
      </c>
      <c r="E7" s="2">
        <v>5400</v>
      </c>
      <c r="G7" s="2">
        <f aca="true" t="shared" si="1" ref="G7:G60">+F7+E7</f>
        <v>5400</v>
      </c>
      <c r="I7" s="1" t="s">
        <v>12</v>
      </c>
      <c r="J7" s="4" t="s">
        <v>13</v>
      </c>
      <c r="K7" s="6">
        <v>1196640.6</v>
      </c>
      <c r="M7" s="2">
        <f t="shared" si="0"/>
        <v>1196640.6</v>
      </c>
    </row>
    <row r="8" spans="2:13" ht="12" customHeight="1">
      <c r="B8" s="4" t="s">
        <v>14</v>
      </c>
      <c r="D8" s="4" t="s">
        <v>15</v>
      </c>
      <c r="E8" s="2">
        <v>19895.17</v>
      </c>
      <c r="G8" s="2">
        <f t="shared" si="1"/>
        <v>19895.17</v>
      </c>
      <c r="I8" s="1" t="s">
        <v>16</v>
      </c>
      <c r="J8" s="4" t="s">
        <v>17</v>
      </c>
      <c r="K8" s="6">
        <v>5276.97</v>
      </c>
      <c r="L8" s="6"/>
      <c r="M8" s="2">
        <f t="shared" si="0"/>
        <v>5276.97</v>
      </c>
    </row>
    <row r="9" spans="2:13" ht="12" customHeight="1">
      <c r="B9" s="4" t="s">
        <v>18</v>
      </c>
      <c r="D9" s="4" t="s">
        <v>19</v>
      </c>
      <c r="E9" s="2">
        <v>2036385.22</v>
      </c>
      <c r="G9" s="2">
        <f t="shared" si="1"/>
        <v>2036385.22</v>
      </c>
      <c r="I9" s="1" t="s">
        <v>20</v>
      </c>
      <c r="J9" s="4" t="s">
        <v>21</v>
      </c>
      <c r="K9" s="6">
        <v>4300</v>
      </c>
      <c r="M9" s="2">
        <f t="shared" si="0"/>
        <v>4300</v>
      </c>
    </row>
    <row r="10" spans="2:13" ht="12" customHeight="1">
      <c r="B10" s="4" t="s">
        <v>22</v>
      </c>
      <c r="D10" s="4" t="s">
        <v>23</v>
      </c>
      <c r="E10" s="2">
        <v>70000</v>
      </c>
      <c r="G10" s="2">
        <f t="shared" si="1"/>
        <v>70000</v>
      </c>
      <c r="I10" s="1" t="s">
        <v>24</v>
      </c>
      <c r="J10" s="4" t="s">
        <v>25</v>
      </c>
      <c r="K10" s="6">
        <v>59924.9</v>
      </c>
      <c r="L10" s="6"/>
      <c r="M10" s="2">
        <f t="shared" si="0"/>
        <v>59924.9</v>
      </c>
    </row>
    <row r="11" spans="2:13" ht="12" customHeight="1">
      <c r="B11" s="4" t="s">
        <v>26</v>
      </c>
      <c r="D11" s="4" t="s">
        <v>27</v>
      </c>
      <c r="E11" s="2">
        <v>9100</v>
      </c>
      <c r="G11" s="2">
        <f t="shared" si="1"/>
        <v>9100</v>
      </c>
      <c r="I11" s="1" t="s">
        <v>28</v>
      </c>
      <c r="J11" s="4" t="s">
        <v>29</v>
      </c>
      <c r="K11" s="6">
        <v>9176.63</v>
      </c>
      <c r="M11" s="2">
        <f t="shared" si="0"/>
        <v>9176.63</v>
      </c>
    </row>
    <row r="12" spans="2:13" ht="12" customHeight="1">
      <c r="B12" s="4" t="s">
        <v>30</v>
      </c>
      <c r="D12" s="4" t="s">
        <v>31</v>
      </c>
      <c r="E12" s="2">
        <v>5276.97</v>
      </c>
      <c r="G12" s="2">
        <f t="shared" si="1"/>
        <v>5276.97</v>
      </c>
      <c r="I12" s="1" t="s">
        <v>32</v>
      </c>
      <c r="J12" s="4" t="s">
        <v>33</v>
      </c>
      <c r="K12" s="6">
        <v>21741.25</v>
      </c>
      <c r="L12" s="6"/>
      <c r="M12" s="2">
        <f t="shared" si="0"/>
        <v>21741.25</v>
      </c>
    </row>
    <row r="13" spans="2:13" ht="12" customHeight="1">
      <c r="B13" s="4" t="s">
        <v>34</v>
      </c>
      <c r="D13" s="4" t="s">
        <v>35</v>
      </c>
      <c r="E13" s="2">
        <v>101904</v>
      </c>
      <c r="G13" s="2">
        <f t="shared" si="1"/>
        <v>101904</v>
      </c>
      <c r="I13" s="1" t="s">
        <v>36</v>
      </c>
      <c r="J13" s="4" t="s">
        <v>37</v>
      </c>
      <c r="K13" s="6">
        <v>53057.97</v>
      </c>
      <c r="M13" s="2">
        <f t="shared" si="0"/>
        <v>53057.97</v>
      </c>
    </row>
    <row r="14" spans="2:13" ht="12" customHeight="1">
      <c r="B14" s="4" t="s">
        <v>38</v>
      </c>
      <c r="D14" s="4" t="s">
        <v>39</v>
      </c>
      <c r="E14" s="2">
        <v>18513</v>
      </c>
      <c r="G14" s="2">
        <f t="shared" si="1"/>
        <v>18513</v>
      </c>
      <c r="I14" s="1" t="s">
        <v>40</v>
      </c>
      <c r="J14" s="4" t="s">
        <v>41</v>
      </c>
      <c r="K14" s="6">
        <v>429.92</v>
      </c>
      <c r="L14" s="6"/>
      <c r="M14" s="2">
        <f t="shared" si="0"/>
        <v>429.92</v>
      </c>
    </row>
    <row r="15" spans="2:13" ht="12" customHeight="1">
      <c r="B15" s="4" t="s">
        <v>42</v>
      </c>
      <c r="D15" s="4" t="s">
        <v>43</v>
      </c>
      <c r="E15" s="2">
        <v>7960</v>
      </c>
      <c r="G15" s="2">
        <f t="shared" si="1"/>
        <v>7960</v>
      </c>
      <c r="I15" s="1" t="s">
        <v>44</v>
      </c>
      <c r="J15" s="4" t="s">
        <v>45</v>
      </c>
      <c r="K15" s="6">
        <v>200</v>
      </c>
      <c r="M15" s="2">
        <f t="shared" si="0"/>
        <v>200</v>
      </c>
    </row>
    <row r="16" spans="2:13" ht="12" customHeight="1">
      <c r="B16" s="4" t="s">
        <v>58</v>
      </c>
      <c r="D16" s="4" t="s">
        <v>59</v>
      </c>
      <c r="E16" s="2">
        <v>2000</v>
      </c>
      <c r="G16" s="2">
        <f t="shared" si="1"/>
        <v>2000</v>
      </c>
      <c r="I16" s="1" t="s">
        <v>60</v>
      </c>
      <c r="J16" s="4" t="s">
        <v>61</v>
      </c>
      <c r="K16" s="6">
        <v>44714.62</v>
      </c>
      <c r="L16" s="6"/>
      <c r="M16" s="2">
        <f t="shared" si="0"/>
        <v>44714.62</v>
      </c>
    </row>
    <row r="17" spans="2:13" ht="12" customHeight="1">
      <c r="B17" s="4" t="s">
        <v>66</v>
      </c>
      <c r="D17" s="4" t="s">
        <v>67</v>
      </c>
      <c r="E17" s="2">
        <v>998138.07</v>
      </c>
      <c r="G17" s="2">
        <f t="shared" si="1"/>
        <v>998138.07</v>
      </c>
      <c r="I17" s="1" t="s">
        <v>68</v>
      </c>
      <c r="J17" s="4" t="s">
        <v>69</v>
      </c>
      <c r="K17" s="6">
        <v>27265</v>
      </c>
      <c r="M17" s="2">
        <f t="shared" si="0"/>
        <v>27265</v>
      </c>
    </row>
    <row r="18" spans="2:13" ht="12" customHeight="1">
      <c r="B18" s="4" t="s">
        <v>70</v>
      </c>
      <c r="D18" s="4" t="s">
        <v>71</v>
      </c>
      <c r="E18" s="2">
        <v>155600</v>
      </c>
      <c r="G18" s="2">
        <f t="shared" si="1"/>
        <v>155600</v>
      </c>
      <c r="I18" s="1" t="s">
        <v>72</v>
      </c>
      <c r="J18" s="4" t="s">
        <v>73</v>
      </c>
      <c r="K18" s="6">
        <v>3047.03</v>
      </c>
      <c r="L18" s="6"/>
      <c r="M18" s="2">
        <f t="shared" si="0"/>
        <v>3047.03</v>
      </c>
    </row>
    <row r="19" spans="2:13" ht="12" customHeight="1">
      <c r="B19" s="4" t="s">
        <v>74</v>
      </c>
      <c r="D19" s="4" t="s">
        <v>75</v>
      </c>
      <c r="E19" s="2">
        <v>742762.36</v>
      </c>
      <c r="G19" s="2">
        <f t="shared" si="1"/>
        <v>742762.36</v>
      </c>
      <c r="I19" s="1" t="s">
        <v>76</v>
      </c>
      <c r="J19" s="4" t="s">
        <v>77</v>
      </c>
      <c r="K19" s="6">
        <v>515.84</v>
      </c>
      <c r="M19" s="2">
        <f t="shared" si="0"/>
        <v>515.84</v>
      </c>
    </row>
    <row r="20" spans="2:13" ht="12" customHeight="1">
      <c r="B20" s="4" t="s">
        <v>78</v>
      </c>
      <c r="D20" s="4" t="s">
        <v>79</v>
      </c>
      <c r="E20" s="2">
        <v>46935.59</v>
      </c>
      <c r="G20" s="2">
        <f t="shared" si="1"/>
        <v>46935.59</v>
      </c>
      <c r="I20" s="1" t="s">
        <v>80</v>
      </c>
      <c r="J20" s="4" t="s">
        <v>81</v>
      </c>
      <c r="K20" s="6">
        <v>9950</v>
      </c>
      <c r="L20" s="6"/>
      <c r="M20" s="2">
        <f t="shared" si="0"/>
        <v>9950</v>
      </c>
    </row>
    <row r="21" spans="2:13" ht="12" customHeight="1">
      <c r="B21" s="4" t="s">
        <v>82</v>
      </c>
      <c r="D21" s="4" t="s">
        <v>83</v>
      </c>
      <c r="E21" s="2">
        <v>711.23</v>
      </c>
      <c r="G21" s="2">
        <f t="shared" si="1"/>
        <v>711.23</v>
      </c>
      <c r="I21" s="1" t="s">
        <v>84</v>
      </c>
      <c r="J21" s="4" t="s">
        <v>85</v>
      </c>
      <c r="K21" s="6">
        <v>2667.69</v>
      </c>
      <c r="M21" s="2">
        <f t="shared" si="0"/>
        <v>2667.69</v>
      </c>
    </row>
    <row r="22" spans="2:13" ht="12" customHeight="1">
      <c r="B22" s="4" t="s">
        <v>86</v>
      </c>
      <c r="D22" s="4" t="s">
        <v>87</v>
      </c>
      <c r="E22" s="2">
        <v>33980.22</v>
      </c>
      <c r="G22" s="2">
        <f t="shared" si="1"/>
        <v>33980.22</v>
      </c>
      <c r="I22" s="1" t="s">
        <v>88</v>
      </c>
      <c r="J22" s="4" t="s">
        <v>89</v>
      </c>
      <c r="K22" s="6">
        <v>114654.99</v>
      </c>
      <c r="L22" s="6"/>
      <c r="M22" s="2">
        <f t="shared" si="0"/>
        <v>114654.99</v>
      </c>
    </row>
    <row r="23" spans="2:13" ht="12" customHeight="1">
      <c r="B23" s="4" t="s">
        <v>90</v>
      </c>
      <c r="D23" s="4" t="s">
        <v>91</v>
      </c>
      <c r="E23" s="2">
        <v>7897.58</v>
      </c>
      <c r="G23" s="2">
        <f t="shared" si="1"/>
        <v>7897.58</v>
      </c>
      <c r="I23" s="1" t="s">
        <v>92</v>
      </c>
      <c r="J23" s="4" t="s">
        <v>93</v>
      </c>
      <c r="K23" s="6">
        <v>112800</v>
      </c>
      <c r="M23" s="2">
        <f t="shared" si="0"/>
        <v>112800</v>
      </c>
    </row>
    <row r="24" spans="2:13" ht="12" customHeight="1">
      <c r="B24" s="4" t="s">
        <v>94</v>
      </c>
      <c r="D24" s="4" t="s">
        <v>95</v>
      </c>
      <c r="E24" s="2">
        <v>7000</v>
      </c>
      <c r="G24" s="2">
        <f t="shared" si="1"/>
        <v>7000</v>
      </c>
      <c r="I24" s="1" t="s">
        <v>96</v>
      </c>
      <c r="J24" s="4" t="s">
        <v>97</v>
      </c>
      <c r="K24" s="6">
        <v>206079.55</v>
      </c>
      <c r="L24" s="6"/>
      <c r="M24" s="2">
        <f t="shared" si="0"/>
        <v>206079.55</v>
      </c>
    </row>
    <row r="25" spans="2:13" ht="12" customHeight="1">
      <c r="B25" s="4" t="s">
        <v>98</v>
      </c>
      <c r="D25" s="4" t="s">
        <v>99</v>
      </c>
      <c r="E25" s="2">
        <v>676.25</v>
      </c>
      <c r="G25" s="2">
        <f t="shared" si="1"/>
        <v>676.25</v>
      </c>
      <c r="I25" s="1" t="s">
        <v>100</v>
      </c>
      <c r="J25" s="4" t="s">
        <v>101</v>
      </c>
      <c r="K25" s="6">
        <v>325616.97</v>
      </c>
      <c r="M25" s="2">
        <f t="shared" si="0"/>
        <v>325616.97</v>
      </c>
    </row>
    <row r="26" spans="2:13" ht="12" customHeight="1">
      <c r="B26" s="4" t="s">
        <v>102</v>
      </c>
      <c r="D26" s="4" t="s">
        <v>103</v>
      </c>
      <c r="E26" s="2">
        <v>902</v>
      </c>
      <c r="G26" s="2">
        <f t="shared" si="1"/>
        <v>902</v>
      </c>
      <c r="I26" s="1" t="s">
        <v>104</v>
      </c>
      <c r="J26" s="4" t="s">
        <v>105</v>
      </c>
      <c r="K26" s="6">
        <v>153558.89</v>
      </c>
      <c r="L26" s="6"/>
      <c r="M26" s="2">
        <f t="shared" si="0"/>
        <v>153558.89</v>
      </c>
    </row>
    <row r="27" spans="2:13" ht="12" customHeight="1">
      <c r="B27" s="4" t="s">
        <v>106</v>
      </c>
      <c r="D27" s="4" t="s">
        <v>107</v>
      </c>
      <c r="E27" s="2">
        <v>251.36</v>
      </c>
      <c r="G27" s="2">
        <f t="shared" si="1"/>
        <v>251.36</v>
      </c>
      <c r="I27" s="1" t="s">
        <v>108</v>
      </c>
      <c r="J27" s="4" t="s">
        <v>109</v>
      </c>
      <c r="K27" s="6">
        <v>3759.58</v>
      </c>
      <c r="M27" s="2">
        <f t="shared" si="0"/>
        <v>3759.58</v>
      </c>
    </row>
    <row r="28" spans="2:13" ht="12" customHeight="1">
      <c r="B28" s="4" t="s">
        <v>110</v>
      </c>
      <c r="D28" s="4" t="s">
        <v>111</v>
      </c>
      <c r="E28" s="2">
        <v>78008</v>
      </c>
      <c r="G28" s="2">
        <f t="shared" si="1"/>
        <v>78008</v>
      </c>
      <c r="I28" s="1" t="s">
        <v>112</v>
      </c>
      <c r="J28" s="4" t="s">
        <v>113</v>
      </c>
      <c r="K28" s="6">
        <v>483.41</v>
      </c>
      <c r="L28" s="6"/>
      <c r="M28" s="2">
        <f t="shared" si="0"/>
        <v>483.41</v>
      </c>
    </row>
    <row r="29" spans="2:13" ht="12" customHeight="1">
      <c r="B29" s="4" t="s">
        <v>114</v>
      </c>
      <c r="D29" s="4" t="s">
        <v>115</v>
      </c>
      <c r="E29" s="2">
        <v>6931.44</v>
      </c>
      <c r="G29" s="2">
        <f t="shared" si="1"/>
        <v>6931.44</v>
      </c>
      <c r="I29" s="1" t="s">
        <v>116</v>
      </c>
      <c r="J29" s="4" t="s">
        <v>117</v>
      </c>
      <c r="K29" s="6">
        <v>35731.01</v>
      </c>
      <c r="M29" s="2">
        <f t="shared" si="0"/>
        <v>35731.01</v>
      </c>
    </row>
    <row r="30" spans="2:13" ht="12" customHeight="1">
      <c r="B30" s="4" t="s">
        <v>154</v>
      </c>
      <c r="D30" s="4" t="s">
        <v>155</v>
      </c>
      <c r="E30" s="2">
        <v>1016.93</v>
      </c>
      <c r="G30" s="2">
        <f t="shared" si="1"/>
        <v>1016.93</v>
      </c>
      <c r="I30" s="1" t="s">
        <v>156</v>
      </c>
      <c r="J30" s="4" t="s">
        <v>157</v>
      </c>
      <c r="K30" s="6">
        <v>14316</v>
      </c>
      <c r="L30" s="6"/>
      <c r="M30" s="2">
        <f t="shared" si="0"/>
        <v>14316</v>
      </c>
    </row>
    <row r="31" spans="2:13" ht="12" customHeight="1">
      <c r="B31" s="4" t="s">
        <v>158</v>
      </c>
      <c r="D31" s="4" t="s">
        <v>159</v>
      </c>
      <c r="E31" s="2">
        <v>70.06</v>
      </c>
      <c r="G31" s="2">
        <f t="shared" si="1"/>
        <v>70.06</v>
      </c>
      <c r="I31" s="1" t="s">
        <v>160</v>
      </c>
      <c r="J31" s="4" t="s">
        <v>161</v>
      </c>
      <c r="K31" s="6">
        <v>45511</v>
      </c>
      <c r="M31" s="2">
        <f t="shared" si="0"/>
        <v>45511</v>
      </c>
    </row>
    <row r="32" spans="2:13" ht="12" customHeight="1">
      <c r="B32" s="4" t="s">
        <v>162</v>
      </c>
      <c r="D32" s="4" t="s">
        <v>163</v>
      </c>
      <c r="E32" s="2">
        <v>71.47</v>
      </c>
      <c r="G32" s="2">
        <f t="shared" si="1"/>
        <v>71.47</v>
      </c>
      <c r="I32" s="1" t="s">
        <v>164</v>
      </c>
      <c r="J32" s="4" t="s">
        <v>165</v>
      </c>
      <c r="K32" s="6">
        <v>30324</v>
      </c>
      <c r="L32" s="6"/>
      <c r="M32" s="2">
        <f t="shared" si="0"/>
        <v>30324</v>
      </c>
    </row>
    <row r="33" spans="2:13" ht="12" customHeight="1">
      <c r="B33" s="4" t="s">
        <v>166</v>
      </c>
      <c r="D33" s="4" t="s">
        <v>167</v>
      </c>
      <c r="E33" s="2">
        <v>9.11</v>
      </c>
      <c r="G33" s="2">
        <f t="shared" si="1"/>
        <v>9.11</v>
      </c>
      <c r="I33" s="1" t="s">
        <v>168</v>
      </c>
      <c r="J33" s="4" t="s">
        <v>169</v>
      </c>
      <c r="K33" s="6">
        <v>11830</v>
      </c>
      <c r="M33" s="2">
        <f t="shared" si="0"/>
        <v>11830</v>
      </c>
    </row>
    <row r="34" spans="2:13" ht="12" customHeight="1">
      <c r="B34" s="4" t="s">
        <v>170</v>
      </c>
      <c r="D34" s="4" t="s">
        <v>171</v>
      </c>
      <c r="E34" s="2">
        <v>165.25</v>
      </c>
      <c r="G34" s="2">
        <f t="shared" si="1"/>
        <v>165.25</v>
      </c>
      <c r="I34" s="1" t="s">
        <v>172</v>
      </c>
      <c r="J34" s="4" t="s">
        <v>173</v>
      </c>
      <c r="K34" s="6">
        <v>76605.9</v>
      </c>
      <c r="L34" s="6"/>
      <c r="M34" s="2">
        <f t="shared" si="0"/>
        <v>76605.9</v>
      </c>
    </row>
    <row r="35" spans="2:13" ht="12" customHeight="1">
      <c r="B35" s="4" t="s">
        <v>174</v>
      </c>
      <c r="D35" s="4" t="s">
        <v>175</v>
      </c>
      <c r="E35" s="2">
        <v>6.74</v>
      </c>
      <c r="G35" s="2">
        <f t="shared" si="1"/>
        <v>6.74</v>
      </c>
      <c r="I35" s="1" t="s">
        <v>176</v>
      </c>
      <c r="J35" s="4" t="s">
        <v>177</v>
      </c>
      <c r="K35" s="6">
        <v>848.1</v>
      </c>
      <c r="M35" s="2">
        <f t="shared" si="0"/>
        <v>848.1</v>
      </c>
    </row>
    <row r="36" spans="2:13" ht="12" customHeight="1">
      <c r="B36" s="4" t="s">
        <v>178</v>
      </c>
      <c r="D36" s="4" t="s">
        <v>179</v>
      </c>
      <c r="E36" s="2">
        <v>9.92</v>
      </c>
      <c r="G36" s="2">
        <f t="shared" si="1"/>
        <v>9.92</v>
      </c>
      <c r="I36" s="1" t="s">
        <v>180</v>
      </c>
      <c r="J36" s="4" t="s">
        <v>181</v>
      </c>
      <c r="K36" s="6">
        <v>155193</v>
      </c>
      <c r="L36" s="6"/>
      <c r="M36" s="2">
        <f t="shared" si="0"/>
        <v>155193</v>
      </c>
    </row>
    <row r="37" spans="2:13" ht="12" customHeight="1">
      <c r="B37" s="4" t="s">
        <v>182</v>
      </c>
      <c r="D37" s="4" t="s">
        <v>183</v>
      </c>
      <c r="E37" s="2">
        <v>3.06</v>
      </c>
      <c r="G37" s="2">
        <f t="shared" si="1"/>
        <v>3.06</v>
      </c>
      <c r="I37" s="1" t="s">
        <v>48</v>
      </c>
      <c r="J37" s="4" t="s">
        <v>49</v>
      </c>
      <c r="K37" s="6">
        <v>177.05</v>
      </c>
      <c r="M37" s="2">
        <f t="shared" si="0"/>
        <v>177.05</v>
      </c>
    </row>
    <row r="38" spans="2:13" ht="12" customHeight="1">
      <c r="B38" s="4" t="s">
        <v>184</v>
      </c>
      <c r="D38" s="4" t="s">
        <v>185</v>
      </c>
      <c r="E38" s="2">
        <v>4.65</v>
      </c>
      <c r="G38" s="2">
        <f t="shared" si="1"/>
        <v>4.65</v>
      </c>
      <c r="I38" s="1" t="s">
        <v>52</v>
      </c>
      <c r="J38" s="4" t="s">
        <v>53</v>
      </c>
      <c r="K38" s="6">
        <v>223572</v>
      </c>
      <c r="L38" s="6"/>
      <c r="M38" s="2">
        <f t="shared" si="0"/>
        <v>223572</v>
      </c>
    </row>
    <row r="39" spans="2:13" ht="12" customHeight="1">
      <c r="B39" s="4" t="s">
        <v>186</v>
      </c>
      <c r="D39" s="4" t="s">
        <v>187</v>
      </c>
      <c r="E39" s="2">
        <v>15.12</v>
      </c>
      <c r="G39" s="2">
        <f t="shared" si="1"/>
        <v>15.12</v>
      </c>
      <c r="I39" s="1" t="s">
        <v>56</v>
      </c>
      <c r="J39" s="4" t="s">
        <v>57</v>
      </c>
      <c r="K39" s="6">
        <v>1572519.16</v>
      </c>
      <c r="M39" s="2">
        <f t="shared" si="0"/>
        <v>1572519.16</v>
      </c>
    </row>
    <row r="40" spans="2:13" ht="12" customHeight="1">
      <c r="B40" s="4" t="s">
        <v>188</v>
      </c>
      <c r="D40" s="4" t="s">
        <v>189</v>
      </c>
      <c r="E40" s="2">
        <v>8.65</v>
      </c>
      <c r="G40" s="2">
        <f t="shared" si="1"/>
        <v>8.65</v>
      </c>
      <c r="I40" s="1" t="s">
        <v>64</v>
      </c>
      <c r="J40" s="4" t="s">
        <v>65</v>
      </c>
      <c r="K40" s="6">
        <v>72.79</v>
      </c>
      <c r="L40" s="6"/>
      <c r="M40" s="2">
        <f t="shared" si="0"/>
        <v>72.79</v>
      </c>
    </row>
    <row r="41" spans="2:13" ht="12" customHeight="1">
      <c r="B41" s="4" t="s">
        <v>190</v>
      </c>
      <c r="D41" s="4" t="s">
        <v>191</v>
      </c>
      <c r="E41" s="2">
        <v>15.65</v>
      </c>
      <c r="G41" s="2">
        <f t="shared" si="1"/>
        <v>15.65</v>
      </c>
      <c r="I41" s="1" t="s">
        <v>120</v>
      </c>
      <c r="J41" s="4" t="s">
        <v>121</v>
      </c>
      <c r="K41" s="6">
        <v>29935.7</v>
      </c>
      <c r="M41" s="2">
        <f t="shared" si="0"/>
        <v>29935.7</v>
      </c>
    </row>
    <row r="42" spans="2:13" ht="12" customHeight="1">
      <c r="B42" s="4" t="s">
        <v>192</v>
      </c>
      <c r="D42" s="4" t="s">
        <v>193</v>
      </c>
      <c r="E42" s="2">
        <v>85.19</v>
      </c>
      <c r="G42" s="2">
        <f t="shared" si="1"/>
        <v>85.19</v>
      </c>
      <c r="I42" s="1" t="s">
        <v>124</v>
      </c>
      <c r="J42" s="4" t="s">
        <v>125</v>
      </c>
      <c r="K42" s="6">
        <v>5054.11</v>
      </c>
      <c r="L42" s="6"/>
      <c r="M42" s="2">
        <f t="shared" si="0"/>
        <v>5054.11</v>
      </c>
    </row>
    <row r="43" spans="2:13" ht="12" customHeight="1">
      <c r="B43" s="4" t="s">
        <v>194</v>
      </c>
      <c r="D43" s="4" t="s">
        <v>195</v>
      </c>
      <c r="E43" s="2">
        <v>52828.14</v>
      </c>
      <c r="G43" s="2">
        <f t="shared" si="1"/>
        <v>52828.14</v>
      </c>
      <c r="I43" s="1" t="s">
        <v>128</v>
      </c>
      <c r="J43" s="4" t="s">
        <v>129</v>
      </c>
      <c r="K43" s="6">
        <v>41196.95</v>
      </c>
      <c r="M43" s="2">
        <f t="shared" si="0"/>
        <v>41196.95</v>
      </c>
    </row>
    <row r="44" spans="2:13" ht="12" customHeight="1">
      <c r="B44" s="4" t="s">
        <v>196</v>
      </c>
      <c r="D44" s="4" t="s">
        <v>197</v>
      </c>
      <c r="E44" s="2">
        <v>25</v>
      </c>
      <c r="G44" s="2">
        <f t="shared" si="1"/>
        <v>25</v>
      </c>
      <c r="I44" s="1" t="s">
        <v>132</v>
      </c>
      <c r="J44" s="4" t="s">
        <v>133</v>
      </c>
      <c r="K44" s="6">
        <v>18918</v>
      </c>
      <c r="L44" s="6"/>
      <c r="M44" s="2">
        <f t="shared" si="0"/>
        <v>18918</v>
      </c>
    </row>
    <row r="45" spans="2:13" ht="12" customHeight="1">
      <c r="B45" s="4" t="s">
        <v>198</v>
      </c>
      <c r="D45" s="4" t="s">
        <v>199</v>
      </c>
      <c r="E45" s="2">
        <v>47.95</v>
      </c>
      <c r="G45" s="2">
        <f t="shared" si="1"/>
        <v>47.95</v>
      </c>
      <c r="I45" s="1" t="s">
        <v>136</v>
      </c>
      <c r="J45" s="4" t="s">
        <v>137</v>
      </c>
      <c r="K45" s="6">
        <v>623.12</v>
      </c>
      <c r="M45" s="2">
        <f t="shared" si="0"/>
        <v>623.12</v>
      </c>
    </row>
    <row r="46" spans="2:13" ht="12" customHeight="1">
      <c r="B46" s="4" t="s">
        <v>200</v>
      </c>
      <c r="D46" s="4" t="s">
        <v>201</v>
      </c>
      <c r="E46" s="2">
        <v>29474.9</v>
      </c>
      <c r="G46" s="2">
        <f t="shared" si="1"/>
        <v>29474.9</v>
      </c>
      <c r="I46" s="1" t="s">
        <v>140</v>
      </c>
      <c r="J46" s="4" t="s">
        <v>141</v>
      </c>
      <c r="K46" s="6">
        <v>22256.41</v>
      </c>
      <c r="L46" s="6"/>
      <c r="M46" s="2">
        <f t="shared" si="0"/>
        <v>22256.41</v>
      </c>
    </row>
    <row r="47" spans="2:13" ht="12" customHeight="1">
      <c r="B47" s="4" t="s">
        <v>202</v>
      </c>
      <c r="D47" s="4" t="s">
        <v>177</v>
      </c>
      <c r="E47" s="2">
        <v>846.29</v>
      </c>
      <c r="G47" s="2">
        <f t="shared" si="1"/>
        <v>846.29</v>
      </c>
      <c r="I47" s="1" t="s">
        <v>144</v>
      </c>
      <c r="J47" s="4" t="s">
        <v>145</v>
      </c>
      <c r="K47" s="6">
        <v>78.65</v>
      </c>
      <c r="M47" s="2">
        <f t="shared" si="0"/>
        <v>78.65</v>
      </c>
    </row>
    <row r="48" spans="2:13" ht="12" customHeight="1">
      <c r="B48" s="4" t="s">
        <v>46</v>
      </c>
      <c r="D48" s="4" t="s">
        <v>47</v>
      </c>
      <c r="E48" s="2">
        <v>57599.1</v>
      </c>
      <c r="G48" s="2">
        <f t="shared" si="1"/>
        <v>57599.1</v>
      </c>
      <c r="I48" s="1" t="s">
        <v>148</v>
      </c>
      <c r="J48" s="4" t="s">
        <v>149</v>
      </c>
      <c r="K48" s="6">
        <v>3168.8</v>
      </c>
      <c r="L48" s="6"/>
      <c r="M48" s="2">
        <f t="shared" si="0"/>
        <v>3168.8</v>
      </c>
    </row>
    <row r="49" spans="2:13" ht="12" customHeight="1">
      <c r="B49" s="4" t="s">
        <v>50</v>
      </c>
      <c r="D49" s="4" t="s">
        <v>51</v>
      </c>
      <c r="E49" s="2">
        <v>167556.47</v>
      </c>
      <c r="G49" s="2">
        <f t="shared" si="1"/>
        <v>167556.47</v>
      </c>
      <c r="I49" s="1" t="s">
        <v>152</v>
      </c>
      <c r="J49" s="4" t="s">
        <v>153</v>
      </c>
      <c r="K49" s="6">
        <v>88</v>
      </c>
      <c r="M49" s="2">
        <f t="shared" si="0"/>
        <v>88</v>
      </c>
    </row>
    <row r="50" spans="2:13" ht="12" customHeight="1">
      <c r="B50" s="4" t="s">
        <v>54</v>
      </c>
      <c r="D50" s="4" t="s">
        <v>55</v>
      </c>
      <c r="E50" s="2">
        <v>859.84</v>
      </c>
      <c r="G50" s="2">
        <f t="shared" si="1"/>
        <v>859.84</v>
      </c>
      <c r="L50" s="6"/>
      <c r="M50" s="6"/>
    </row>
    <row r="51" spans="2:7" ht="12" customHeight="1">
      <c r="B51" s="4" t="s">
        <v>62</v>
      </c>
      <c r="D51" s="4" t="s">
        <v>63</v>
      </c>
      <c r="E51" s="2">
        <v>301.65</v>
      </c>
      <c r="G51" s="2">
        <f t="shared" si="1"/>
        <v>301.65</v>
      </c>
    </row>
    <row r="52" spans="2:13" ht="12" customHeight="1">
      <c r="B52" s="4" t="s">
        <v>118</v>
      </c>
      <c r="D52" s="4" t="s">
        <v>119</v>
      </c>
      <c r="E52" s="2">
        <v>717481.1</v>
      </c>
      <c r="G52" s="2">
        <f t="shared" si="1"/>
        <v>717481.1</v>
      </c>
      <c r="L52" s="6"/>
      <c r="M52" s="6"/>
    </row>
    <row r="53" spans="2:7" ht="12" customHeight="1">
      <c r="B53" s="4" t="s">
        <v>122</v>
      </c>
      <c r="D53" s="4" t="s">
        <v>123</v>
      </c>
      <c r="E53" s="2">
        <v>45221.53</v>
      </c>
      <c r="G53" s="2">
        <f t="shared" si="1"/>
        <v>45221.53</v>
      </c>
    </row>
    <row r="54" spans="2:13" ht="12" customHeight="1">
      <c r="B54" s="4" t="s">
        <v>126</v>
      </c>
      <c r="D54" s="4" t="s">
        <v>127</v>
      </c>
      <c r="E54" s="2">
        <v>14968.1</v>
      </c>
      <c r="G54" s="2">
        <f t="shared" si="1"/>
        <v>14968.1</v>
      </c>
      <c r="L54" s="6"/>
      <c r="M54" s="6"/>
    </row>
    <row r="55" spans="2:7" ht="12" customHeight="1">
      <c r="B55" s="4" t="s">
        <v>130</v>
      </c>
      <c r="D55" s="4" t="s">
        <v>131</v>
      </c>
      <c r="E55" s="2">
        <v>6322.67</v>
      </c>
      <c r="G55" s="2">
        <f t="shared" si="1"/>
        <v>6322.67</v>
      </c>
    </row>
    <row r="56" spans="2:13" ht="12" customHeight="1">
      <c r="B56" s="4" t="s">
        <v>134</v>
      </c>
      <c r="D56" s="4" t="s">
        <v>135</v>
      </c>
      <c r="E56" s="2">
        <v>130714.12</v>
      </c>
      <c r="G56" s="2">
        <f t="shared" si="1"/>
        <v>130714.12</v>
      </c>
      <c r="L56" s="6"/>
      <c r="M56" s="6"/>
    </row>
    <row r="57" spans="2:7" ht="12" customHeight="1">
      <c r="B57" s="4" t="s">
        <v>138</v>
      </c>
      <c r="D57" s="4" t="s">
        <v>139</v>
      </c>
      <c r="E57" s="2">
        <v>103173.57</v>
      </c>
      <c r="G57" s="2">
        <f t="shared" si="1"/>
        <v>103173.57</v>
      </c>
    </row>
    <row r="58" spans="2:13" ht="12" customHeight="1">
      <c r="B58" s="4" t="s">
        <v>142</v>
      </c>
      <c r="D58" s="4" t="s">
        <v>143</v>
      </c>
      <c r="E58" s="2">
        <v>46280.57</v>
      </c>
      <c r="G58" s="2">
        <f t="shared" si="1"/>
        <v>46280.57</v>
      </c>
      <c r="L58" s="6"/>
      <c r="M58" s="6"/>
    </row>
    <row r="59" spans="2:7" ht="12" customHeight="1">
      <c r="B59" s="4" t="s">
        <v>146</v>
      </c>
      <c r="D59" s="4" t="s">
        <v>147</v>
      </c>
      <c r="E59" s="2">
        <v>802884.6</v>
      </c>
      <c r="G59" s="2">
        <f t="shared" si="1"/>
        <v>802884.6</v>
      </c>
    </row>
    <row r="60" spans="2:13" ht="12" customHeight="1">
      <c r="B60" s="4" t="s">
        <v>150</v>
      </c>
      <c r="D60" s="4" t="s">
        <v>151</v>
      </c>
      <c r="E60" s="2">
        <v>20000</v>
      </c>
      <c r="G60" s="2">
        <f t="shared" si="1"/>
        <v>20000</v>
      </c>
      <c r="L60" s="6"/>
      <c r="M60" s="6"/>
    </row>
    <row r="61" spans="4:13" ht="12" customHeight="1">
      <c r="D61" s="4" t="s">
        <v>203</v>
      </c>
      <c r="E61" s="4"/>
      <c r="G61" s="4"/>
      <c r="J61" s="4" t="s">
        <v>203</v>
      </c>
      <c r="K61" s="4"/>
      <c r="L61" s="4"/>
      <c r="M61" s="4"/>
    </row>
    <row r="62" spans="4:14" ht="12" customHeight="1">
      <c r="D62" s="5" t="s">
        <v>204</v>
      </c>
      <c r="E62" s="6">
        <f>+SUM(E6:E60)</f>
        <v>6564809.860000001</v>
      </c>
      <c r="G62" s="6">
        <f>+SUM(G6:G60)</f>
        <v>6564809.860000001</v>
      </c>
      <c r="J62" s="5" t="s">
        <v>204</v>
      </c>
      <c r="K62" s="6">
        <f>+SUM(K6:K60)</f>
        <v>4657635.5600000005</v>
      </c>
      <c r="L62" s="6"/>
      <c r="M62" s="6">
        <f>+SUM(M6:M60)</f>
        <v>4657635.5600000005</v>
      </c>
      <c r="N62" s="6"/>
    </row>
    <row r="63" ht="5.25" customHeight="1"/>
    <row r="64" spans="10:13" ht="12" customHeight="1">
      <c r="J64" s="7" t="s">
        <v>205</v>
      </c>
      <c r="K64" s="7" t="s">
        <v>206</v>
      </c>
      <c r="L64" s="7"/>
      <c r="M64" s="7"/>
    </row>
    <row r="65" spans="10:13" ht="12" customHeight="1">
      <c r="J65" s="4" t="s">
        <v>203</v>
      </c>
      <c r="K65" s="4"/>
      <c r="L65" s="4"/>
      <c r="M65" s="4"/>
    </row>
    <row r="66" spans="10:11" ht="12" customHeight="1">
      <c r="J66" s="4" t="s">
        <v>207</v>
      </c>
      <c r="K66" s="4" t="s">
        <v>208</v>
      </c>
    </row>
    <row r="67" spans="10:11" ht="12" customHeight="1">
      <c r="J67" s="4"/>
      <c r="K67" s="4"/>
    </row>
    <row r="68" spans="2:13" s="11" customFormat="1" ht="12" customHeight="1">
      <c r="B68" s="9" t="s">
        <v>3</v>
      </c>
      <c r="C68" s="29"/>
      <c r="D68" s="9" t="s">
        <v>4</v>
      </c>
      <c r="E68" s="10" t="s">
        <v>5</v>
      </c>
      <c r="F68" s="2" t="s">
        <v>412</v>
      </c>
      <c r="G68" s="10" t="s">
        <v>413</v>
      </c>
      <c r="I68" s="9" t="s">
        <v>3</v>
      </c>
      <c r="J68" s="10" t="s">
        <v>4</v>
      </c>
      <c r="K68" s="12" t="s">
        <v>5</v>
      </c>
      <c r="L68" s="12" t="s">
        <v>414</v>
      </c>
      <c r="M68" s="12" t="s">
        <v>415</v>
      </c>
    </row>
    <row r="69" spans="12:13" ht="12" customHeight="1">
      <c r="L69" s="4"/>
      <c r="M69" s="4"/>
    </row>
    <row r="70" spans="2:13" ht="12" customHeight="1">
      <c r="B70" s="4" t="s">
        <v>209</v>
      </c>
      <c r="D70" s="4" t="s">
        <v>210</v>
      </c>
      <c r="E70" s="2">
        <v>75000</v>
      </c>
      <c r="G70" s="2">
        <f aca="true" t="shared" si="2" ref="G70:G130">+F70+E70</f>
        <v>75000</v>
      </c>
      <c r="I70" s="1" t="s">
        <v>211</v>
      </c>
      <c r="J70" s="4" t="s">
        <v>212</v>
      </c>
      <c r="K70" s="6">
        <v>1038992.17</v>
      </c>
      <c r="L70" s="6"/>
      <c r="M70" s="2">
        <f aca="true" t="shared" si="3" ref="M70:M133">+L70+K70</f>
        <v>1038992.17</v>
      </c>
    </row>
    <row r="71" spans="2:13" ht="12" customHeight="1">
      <c r="B71" s="4" t="s">
        <v>213</v>
      </c>
      <c r="D71" s="4" t="s">
        <v>214</v>
      </c>
      <c r="E71" s="2">
        <v>290525.73</v>
      </c>
      <c r="G71" s="2">
        <f t="shared" si="2"/>
        <v>290525.73</v>
      </c>
      <c r="I71" s="1" t="s">
        <v>215</v>
      </c>
      <c r="J71" s="4" t="s">
        <v>216</v>
      </c>
      <c r="K71" s="6">
        <v>686793.69</v>
      </c>
      <c r="M71" s="2">
        <f t="shared" si="3"/>
        <v>686793.69</v>
      </c>
    </row>
    <row r="72" spans="2:13" ht="12" customHeight="1">
      <c r="B72" s="4" t="s">
        <v>217</v>
      </c>
      <c r="D72" s="4" t="s">
        <v>218</v>
      </c>
      <c r="E72" s="2">
        <v>620109.28</v>
      </c>
      <c r="G72" s="2">
        <f t="shared" si="2"/>
        <v>620109.28</v>
      </c>
      <c r="I72" s="1" t="s">
        <v>219</v>
      </c>
      <c r="J72" s="4" t="s">
        <v>220</v>
      </c>
      <c r="K72" s="6">
        <v>4665320.83</v>
      </c>
      <c r="L72" s="6"/>
      <c r="M72" s="2">
        <f t="shared" si="3"/>
        <v>4665320.83</v>
      </c>
    </row>
    <row r="73" spans="2:13" ht="12" customHeight="1">
      <c r="B73" s="4" t="s">
        <v>221</v>
      </c>
      <c r="D73" s="4" t="s">
        <v>222</v>
      </c>
      <c r="E73" s="2">
        <v>24033.25</v>
      </c>
      <c r="G73" s="2">
        <f t="shared" si="2"/>
        <v>24033.25</v>
      </c>
      <c r="I73" s="1" t="s">
        <v>223</v>
      </c>
      <c r="J73" s="4" t="s">
        <v>224</v>
      </c>
      <c r="K73" s="6">
        <v>4796.5</v>
      </c>
      <c r="M73" s="2">
        <f t="shared" si="3"/>
        <v>4796.5</v>
      </c>
    </row>
    <row r="74" spans="2:13" ht="12" customHeight="1">
      <c r="B74" s="4" t="s">
        <v>225</v>
      </c>
      <c r="D74" s="4" t="s">
        <v>226</v>
      </c>
      <c r="E74" s="2">
        <v>2749.37</v>
      </c>
      <c r="G74" s="2">
        <f t="shared" si="2"/>
        <v>2749.37</v>
      </c>
      <c r="I74" s="1" t="s">
        <v>227</v>
      </c>
      <c r="J74" s="4" t="s">
        <v>228</v>
      </c>
      <c r="K74" s="6">
        <v>1.81</v>
      </c>
      <c r="L74" s="6"/>
      <c r="M74" s="2">
        <f t="shared" si="3"/>
        <v>1.81</v>
      </c>
    </row>
    <row r="75" spans="2:13" ht="12" customHeight="1">
      <c r="B75" s="4" t="s">
        <v>229</v>
      </c>
      <c r="D75" s="4" t="s">
        <v>230</v>
      </c>
      <c r="E75" s="2">
        <v>85191.56</v>
      </c>
      <c r="G75" s="2">
        <f t="shared" si="2"/>
        <v>85191.56</v>
      </c>
      <c r="I75" s="1" t="s">
        <v>231</v>
      </c>
      <c r="J75" s="4" t="s">
        <v>232</v>
      </c>
      <c r="K75" s="6">
        <v>209.17</v>
      </c>
      <c r="M75" s="2">
        <f t="shared" si="3"/>
        <v>209.17</v>
      </c>
    </row>
    <row r="76" spans="2:13" ht="12" customHeight="1">
      <c r="B76" s="4" t="s">
        <v>233</v>
      </c>
      <c r="D76" s="4" t="s">
        <v>234</v>
      </c>
      <c r="E76" s="2">
        <v>11165.7</v>
      </c>
      <c r="G76" s="2">
        <f t="shared" si="2"/>
        <v>11165.7</v>
      </c>
      <c r="I76" s="1" t="s">
        <v>235</v>
      </c>
      <c r="J76" s="4" t="s">
        <v>236</v>
      </c>
      <c r="K76" s="6">
        <v>186.45</v>
      </c>
      <c r="L76" s="6"/>
      <c r="M76" s="2">
        <f t="shared" si="3"/>
        <v>186.45</v>
      </c>
    </row>
    <row r="77" spans="2:13" ht="12" customHeight="1">
      <c r="B77" s="4" t="s">
        <v>237</v>
      </c>
      <c r="D77" s="4" t="s">
        <v>238</v>
      </c>
      <c r="E77" s="2">
        <v>120921.33</v>
      </c>
      <c r="G77" s="2">
        <f t="shared" si="2"/>
        <v>120921.33</v>
      </c>
      <c r="I77" s="1" t="s">
        <v>239</v>
      </c>
      <c r="J77" s="4" t="s">
        <v>240</v>
      </c>
      <c r="K77" s="6">
        <v>2634</v>
      </c>
      <c r="M77" s="2">
        <f t="shared" si="3"/>
        <v>2634</v>
      </c>
    </row>
    <row r="78" spans="2:13" ht="12" customHeight="1">
      <c r="B78" s="4" t="s">
        <v>241</v>
      </c>
      <c r="D78" s="4" t="s">
        <v>242</v>
      </c>
      <c r="E78" s="2">
        <v>676</v>
      </c>
      <c r="G78" s="2">
        <f t="shared" si="2"/>
        <v>676</v>
      </c>
      <c r="I78" s="1" t="s">
        <v>243</v>
      </c>
      <c r="J78" s="4" t="s">
        <v>244</v>
      </c>
      <c r="K78" s="6">
        <v>1683.06</v>
      </c>
      <c r="L78" s="6"/>
      <c r="M78" s="2">
        <f t="shared" si="3"/>
        <v>1683.06</v>
      </c>
    </row>
    <row r="79" spans="2:13" ht="12" customHeight="1">
      <c r="B79" s="4" t="s">
        <v>253</v>
      </c>
      <c r="D79" s="4" t="s">
        <v>254</v>
      </c>
      <c r="E79" s="2">
        <v>12482.11</v>
      </c>
      <c r="G79" s="2">
        <f t="shared" si="2"/>
        <v>12482.11</v>
      </c>
      <c r="I79" s="1" t="s">
        <v>247</v>
      </c>
      <c r="J79" s="4" t="s">
        <v>248</v>
      </c>
      <c r="K79" s="6">
        <v>7.07</v>
      </c>
      <c r="M79" s="2">
        <f t="shared" si="3"/>
        <v>7.07</v>
      </c>
    </row>
    <row r="80" spans="2:13" ht="12" customHeight="1">
      <c r="B80" s="4" t="s">
        <v>255</v>
      </c>
      <c r="D80" s="4" t="s">
        <v>256</v>
      </c>
      <c r="E80" s="2">
        <v>9226.49</v>
      </c>
      <c r="G80" s="2">
        <f t="shared" si="2"/>
        <v>9226.49</v>
      </c>
      <c r="L80" s="6"/>
      <c r="M80" s="2">
        <f t="shared" si="3"/>
        <v>0</v>
      </c>
    </row>
    <row r="81" spans="2:13" ht="12" customHeight="1">
      <c r="B81" s="4" t="s">
        <v>257</v>
      </c>
      <c r="D81" s="4" t="s">
        <v>258</v>
      </c>
      <c r="E81" s="2">
        <v>938.43</v>
      </c>
      <c r="G81" s="2">
        <f t="shared" si="2"/>
        <v>938.43</v>
      </c>
      <c r="M81" s="2">
        <f t="shared" si="3"/>
        <v>0</v>
      </c>
    </row>
    <row r="82" spans="2:13" ht="12" customHeight="1">
      <c r="B82" s="4" t="s">
        <v>259</v>
      </c>
      <c r="D82" s="4" t="s">
        <v>260</v>
      </c>
      <c r="E82" s="2">
        <v>67.07</v>
      </c>
      <c r="G82" s="2">
        <f t="shared" si="2"/>
        <v>67.07</v>
      </c>
      <c r="L82" s="6"/>
      <c r="M82" s="2">
        <f t="shared" si="3"/>
        <v>0</v>
      </c>
    </row>
    <row r="83" spans="2:13" ht="12" customHeight="1">
      <c r="B83" s="4" t="s">
        <v>261</v>
      </c>
      <c r="D83" s="4" t="s">
        <v>262</v>
      </c>
      <c r="E83" s="2">
        <v>150</v>
      </c>
      <c r="G83" s="2">
        <f t="shared" si="2"/>
        <v>150</v>
      </c>
      <c r="M83" s="2">
        <f t="shared" si="3"/>
        <v>0</v>
      </c>
    </row>
    <row r="84" spans="2:13" ht="12" customHeight="1">
      <c r="B84" s="4" t="s">
        <v>263</v>
      </c>
      <c r="D84" s="4" t="s">
        <v>264</v>
      </c>
      <c r="E84" s="2">
        <v>8642.73</v>
      </c>
      <c r="G84" s="2">
        <f t="shared" si="2"/>
        <v>8642.73</v>
      </c>
      <c r="L84" s="6"/>
      <c r="M84" s="2">
        <f t="shared" si="3"/>
        <v>0</v>
      </c>
    </row>
    <row r="85" spans="2:13" ht="12" customHeight="1">
      <c r="B85" s="4" t="s">
        <v>265</v>
      </c>
      <c r="D85" s="4" t="s">
        <v>266</v>
      </c>
      <c r="E85" s="2">
        <v>1047.07</v>
      </c>
      <c r="G85" s="2">
        <f t="shared" si="2"/>
        <v>1047.07</v>
      </c>
      <c r="M85" s="2">
        <f t="shared" si="3"/>
        <v>0</v>
      </c>
    </row>
    <row r="86" spans="2:13" ht="12" customHeight="1">
      <c r="B86" s="4" t="s">
        <v>267</v>
      </c>
      <c r="D86" s="4" t="s">
        <v>268</v>
      </c>
      <c r="E86" s="2">
        <v>17941.08</v>
      </c>
      <c r="G86" s="2">
        <f t="shared" si="2"/>
        <v>17941.08</v>
      </c>
      <c r="L86" s="6"/>
      <c r="M86" s="2">
        <f t="shared" si="3"/>
        <v>0</v>
      </c>
    </row>
    <row r="87" spans="2:13" ht="12" customHeight="1">
      <c r="B87" s="4" t="s">
        <v>269</v>
      </c>
      <c r="D87" s="4" t="s">
        <v>270</v>
      </c>
      <c r="E87" s="2">
        <v>65066.69</v>
      </c>
      <c r="G87" s="2">
        <f t="shared" si="2"/>
        <v>65066.69</v>
      </c>
      <c r="M87" s="2">
        <f t="shared" si="3"/>
        <v>0</v>
      </c>
    </row>
    <row r="88" spans="2:13" ht="12" customHeight="1">
      <c r="B88" s="4" t="s">
        <v>271</v>
      </c>
      <c r="D88" s="4" t="s">
        <v>272</v>
      </c>
      <c r="E88" s="2">
        <v>539.32</v>
      </c>
      <c r="G88" s="2">
        <f t="shared" si="2"/>
        <v>539.32</v>
      </c>
      <c r="L88" s="6"/>
      <c r="M88" s="2">
        <f t="shared" si="3"/>
        <v>0</v>
      </c>
    </row>
    <row r="89" spans="2:13" ht="12" customHeight="1">
      <c r="B89" s="4" t="s">
        <v>273</v>
      </c>
      <c r="C89" s="30" t="s">
        <v>473</v>
      </c>
      <c r="D89" s="4" t="s">
        <v>274</v>
      </c>
      <c r="E89" s="2">
        <v>994.59</v>
      </c>
      <c r="G89" s="2">
        <f t="shared" si="2"/>
        <v>994.59</v>
      </c>
      <c r="M89" s="2">
        <f t="shared" si="3"/>
        <v>0</v>
      </c>
    </row>
    <row r="90" spans="2:13" ht="12" customHeight="1">
      <c r="B90" s="4" t="s">
        <v>275</v>
      </c>
      <c r="D90" s="4" t="s">
        <v>276</v>
      </c>
      <c r="E90" s="2">
        <v>13289.13</v>
      </c>
      <c r="G90" s="2">
        <f t="shared" si="2"/>
        <v>13289.13</v>
      </c>
      <c r="M90" s="2">
        <f t="shared" si="3"/>
        <v>0</v>
      </c>
    </row>
    <row r="91" spans="2:13" ht="12" customHeight="1">
      <c r="B91" s="4" t="s">
        <v>277</v>
      </c>
      <c r="D91" s="4" t="s">
        <v>278</v>
      </c>
      <c r="E91" s="2">
        <v>4825.46</v>
      </c>
      <c r="G91" s="2">
        <f t="shared" si="2"/>
        <v>4825.46</v>
      </c>
      <c r="M91" s="2">
        <f t="shared" si="3"/>
        <v>0</v>
      </c>
    </row>
    <row r="92" spans="2:13" ht="12" customHeight="1">
      <c r="B92" s="4" t="s">
        <v>279</v>
      </c>
      <c r="D92" s="4" t="s">
        <v>280</v>
      </c>
      <c r="E92" s="2">
        <v>77407.63</v>
      </c>
      <c r="G92" s="2">
        <f t="shared" si="2"/>
        <v>77407.63</v>
      </c>
      <c r="M92" s="2">
        <f t="shared" si="3"/>
        <v>0</v>
      </c>
    </row>
    <row r="93" spans="2:13" ht="12" customHeight="1">
      <c r="B93" s="4" t="s">
        <v>281</v>
      </c>
      <c r="D93" s="4" t="s">
        <v>282</v>
      </c>
      <c r="E93" s="2">
        <v>24442.67</v>
      </c>
      <c r="G93" s="2">
        <f t="shared" si="2"/>
        <v>24442.67</v>
      </c>
      <c r="M93" s="2">
        <f t="shared" si="3"/>
        <v>0</v>
      </c>
    </row>
    <row r="94" spans="2:13" ht="12" customHeight="1">
      <c r="B94" s="4" t="s">
        <v>283</v>
      </c>
      <c r="D94" s="4" t="s">
        <v>284</v>
      </c>
      <c r="E94" s="2">
        <v>9100</v>
      </c>
      <c r="G94" s="2">
        <f t="shared" si="2"/>
        <v>9100</v>
      </c>
      <c r="M94" s="2">
        <f t="shared" si="3"/>
        <v>0</v>
      </c>
    </row>
    <row r="95" spans="2:13" ht="12" customHeight="1">
      <c r="B95" s="4" t="s">
        <v>285</v>
      </c>
      <c r="D95" s="4" t="s">
        <v>286</v>
      </c>
      <c r="E95" s="2">
        <v>5365.97</v>
      </c>
      <c r="G95" s="2">
        <f t="shared" si="2"/>
        <v>5365.97</v>
      </c>
      <c r="M95" s="2">
        <f t="shared" si="3"/>
        <v>0</v>
      </c>
    </row>
    <row r="96" spans="2:13" ht="12" customHeight="1">
      <c r="B96" s="4" t="s">
        <v>287</v>
      </c>
      <c r="D96" s="4" t="s">
        <v>288</v>
      </c>
      <c r="E96" s="2">
        <v>65382.75</v>
      </c>
      <c r="G96" s="2">
        <f t="shared" si="2"/>
        <v>65382.75</v>
      </c>
      <c r="M96" s="2">
        <f t="shared" si="3"/>
        <v>0</v>
      </c>
    </row>
    <row r="97" spans="2:13" ht="12" customHeight="1">
      <c r="B97" s="4" t="s">
        <v>289</v>
      </c>
      <c r="D97" s="4" t="s">
        <v>290</v>
      </c>
      <c r="E97" s="2">
        <v>817104.49</v>
      </c>
      <c r="G97" s="2">
        <f t="shared" si="2"/>
        <v>817104.49</v>
      </c>
      <c r="M97" s="2">
        <f t="shared" si="3"/>
        <v>0</v>
      </c>
    </row>
    <row r="98" spans="2:13" ht="12" customHeight="1">
      <c r="B98" s="4" t="s">
        <v>291</v>
      </c>
      <c r="D98" s="4" t="s">
        <v>292</v>
      </c>
      <c r="E98" s="2">
        <v>167142.35</v>
      </c>
      <c r="G98" s="2">
        <f t="shared" si="2"/>
        <v>167142.35</v>
      </c>
      <c r="M98" s="2">
        <f t="shared" si="3"/>
        <v>0</v>
      </c>
    </row>
    <row r="99" spans="2:13" ht="12" customHeight="1">
      <c r="B99" s="4" t="s">
        <v>293</v>
      </c>
      <c r="D99" s="4" t="s">
        <v>294</v>
      </c>
      <c r="E99" s="2">
        <v>133.47</v>
      </c>
      <c r="G99" s="2">
        <f t="shared" si="2"/>
        <v>133.47</v>
      </c>
      <c r="M99" s="2">
        <f t="shared" si="3"/>
        <v>0</v>
      </c>
    </row>
    <row r="100" spans="2:13" ht="12" customHeight="1">
      <c r="B100" s="4" t="s">
        <v>295</v>
      </c>
      <c r="D100" s="4" t="s">
        <v>15</v>
      </c>
      <c r="E100" s="2">
        <v>8476.24</v>
      </c>
      <c r="G100" s="2">
        <f t="shared" si="2"/>
        <v>8476.24</v>
      </c>
      <c r="M100" s="2">
        <f t="shared" si="3"/>
        <v>0</v>
      </c>
    </row>
    <row r="101" spans="2:13" ht="12" customHeight="1">
      <c r="B101" s="4" t="s">
        <v>296</v>
      </c>
      <c r="D101" s="4" t="s">
        <v>297</v>
      </c>
      <c r="E101" s="2">
        <v>5469.71</v>
      </c>
      <c r="G101" s="2">
        <f t="shared" si="2"/>
        <v>5469.71</v>
      </c>
      <c r="M101" s="2">
        <f t="shared" si="3"/>
        <v>0</v>
      </c>
    </row>
    <row r="102" spans="2:13" ht="12" customHeight="1">
      <c r="B102" s="4" t="s">
        <v>298</v>
      </c>
      <c r="D102" s="4" t="s">
        <v>299</v>
      </c>
      <c r="E102" s="2">
        <v>8158.9</v>
      </c>
      <c r="G102" s="2">
        <f t="shared" si="2"/>
        <v>8158.9</v>
      </c>
      <c r="M102" s="2">
        <f t="shared" si="3"/>
        <v>0</v>
      </c>
    </row>
    <row r="103" spans="2:13" ht="12" customHeight="1">
      <c r="B103" s="4" t="s">
        <v>300</v>
      </c>
      <c r="D103" s="4" t="s">
        <v>301</v>
      </c>
      <c r="E103" s="2">
        <v>2296.26</v>
      </c>
      <c r="G103" s="2">
        <f t="shared" si="2"/>
        <v>2296.26</v>
      </c>
      <c r="M103" s="2">
        <f t="shared" si="3"/>
        <v>0</v>
      </c>
    </row>
    <row r="104" spans="2:13" ht="12" customHeight="1">
      <c r="B104" s="4" t="s">
        <v>302</v>
      </c>
      <c r="D104" s="4" t="s">
        <v>303</v>
      </c>
      <c r="E104" s="2">
        <v>2795.62</v>
      </c>
      <c r="G104" s="2">
        <f t="shared" si="2"/>
        <v>2795.62</v>
      </c>
      <c r="M104" s="2">
        <f t="shared" si="3"/>
        <v>0</v>
      </c>
    </row>
    <row r="105" spans="2:13" ht="12" customHeight="1">
      <c r="B105" s="4" t="s">
        <v>304</v>
      </c>
      <c r="D105" s="4" t="s">
        <v>305</v>
      </c>
      <c r="E105" s="2">
        <v>27887.08</v>
      </c>
      <c r="G105" s="2">
        <f t="shared" si="2"/>
        <v>27887.08</v>
      </c>
      <c r="M105" s="2">
        <f t="shared" si="3"/>
        <v>0</v>
      </c>
    </row>
    <row r="106" spans="2:13" ht="12" customHeight="1">
      <c r="B106" s="4" t="s">
        <v>306</v>
      </c>
      <c r="D106" s="4" t="s">
        <v>307</v>
      </c>
      <c r="E106" s="2">
        <v>600</v>
      </c>
      <c r="G106" s="2">
        <f t="shared" si="2"/>
        <v>600</v>
      </c>
      <c r="M106" s="2">
        <f t="shared" si="3"/>
        <v>0</v>
      </c>
    </row>
    <row r="107" spans="2:13" ht="12" customHeight="1">
      <c r="B107" s="4" t="s">
        <v>308</v>
      </c>
      <c r="D107" s="4" t="s">
        <v>309</v>
      </c>
      <c r="E107" s="2">
        <v>39341.31</v>
      </c>
      <c r="G107" s="2">
        <f t="shared" si="2"/>
        <v>39341.31</v>
      </c>
      <c r="M107" s="2">
        <f t="shared" si="3"/>
        <v>0</v>
      </c>
    </row>
    <row r="108" spans="2:13" ht="12" customHeight="1">
      <c r="B108" s="4" t="s">
        <v>310</v>
      </c>
      <c r="D108" s="4" t="s">
        <v>311</v>
      </c>
      <c r="E108" s="2">
        <v>1410</v>
      </c>
      <c r="G108" s="2">
        <f t="shared" si="2"/>
        <v>1410</v>
      </c>
      <c r="M108" s="2">
        <f t="shared" si="3"/>
        <v>0</v>
      </c>
    </row>
    <row r="109" spans="2:13" ht="12" customHeight="1">
      <c r="B109" s="4" t="s">
        <v>312</v>
      </c>
      <c r="D109" s="4" t="s">
        <v>313</v>
      </c>
      <c r="E109" s="2">
        <v>650</v>
      </c>
      <c r="G109" s="2">
        <f t="shared" si="2"/>
        <v>650</v>
      </c>
      <c r="M109" s="2">
        <f t="shared" si="3"/>
        <v>0</v>
      </c>
    </row>
    <row r="110" spans="2:13" ht="12" customHeight="1">
      <c r="B110" s="4" t="s">
        <v>314</v>
      </c>
      <c r="D110" s="4" t="s">
        <v>315</v>
      </c>
      <c r="E110" s="2">
        <v>50630.22</v>
      </c>
      <c r="G110" s="2">
        <f t="shared" si="2"/>
        <v>50630.22</v>
      </c>
      <c r="M110" s="2">
        <f t="shared" si="3"/>
        <v>0</v>
      </c>
    </row>
    <row r="111" spans="2:13" ht="12" customHeight="1">
      <c r="B111" s="4" t="s">
        <v>316</v>
      </c>
      <c r="D111" s="4" t="s">
        <v>317</v>
      </c>
      <c r="E111" s="2">
        <v>756</v>
      </c>
      <c r="G111" s="2">
        <f t="shared" si="2"/>
        <v>756</v>
      </c>
      <c r="M111" s="2">
        <f t="shared" si="3"/>
        <v>0</v>
      </c>
    </row>
    <row r="112" spans="2:13" ht="12" customHeight="1">
      <c r="B112" s="4" t="s">
        <v>318</v>
      </c>
      <c r="D112" s="4" t="s">
        <v>319</v>
      </c>
      <c r="E112" s="2">
        <v>42836.5</v>
      </c>
      <c r="G112" s="2">
        <f t="shared" si="2"/>
        <v>42836.5</v>
      </c>
      <c r="M112" s="2">
        <f t="shared" si="3"/>
        <v>0</v>
      </c>
    </row>
    <row r="113" spans="2:13" ht="12" customHeight="1">
      <c r="B113" s="4" t="s">
        <v>320</v>
      </c>
      <c r="C113" s="37" t="s">
        <v>594</v>
      </c>
      <c r="D113" s="4" t="s">
        <v>321</v>
      </c>
      <c r="E113" s="2">
        <v>19075.72</v>
      </c>
      <c r="F113" s="2">
        <f>-SUM(FIERE!G2:G4)</f>
        <v>-16446.61</v>
      </c>
      <c r="G113" s="2">
        <f t="shared" si="2"/>
        <v>2629.1100000000006</v>
      </c>
      <c r="M113" s="2">
        <f t="shared" si="3"/>
        <v>0</v>
      </c>
    </row>
    <row r="114" spans="2:13" ht="12" customHeight="1">
      <c r="B114" s="4" t="s">
        <v>322</v>
      </c>
      <c r="D114" s="4" t="s">
        <v>323</v>
      </c>
      <c r="E114" s="2">
        <v>4610.94</v>
      </c>
      <c r="G114" s="2">
        <f t="shared" si="2"/>
        <v>4610.94</v>
      </c>
      <c r="M114" s="2">
        <f t="shared" si="3"/>
        <v>0</v>
      </c>
    </row>
    <row r="115" spans="2:13" ht="12" customHeight="1">
      <c r="B115" s="4" t="s">
        <v>324</v>
      </c>
      <c r="D115" s="4" t="s">
        <v>325</v>
      </c>
      <c r="E115" s="2">
        <v>7840</v>
      </c>
      <c r="G115" s="2">
        <f t="shared" si="2"/>
        <v>7840</v>
      </c>
      <c r="M115" s="2">
        <f t="shared" si="3"/>
        <v>0</v>
      </c>
    </row>
    <row r="116" spans="2:13" ht="12" customHeight="1">
      <c r="B116" s="4" t="s">
        <v>326</v>
      </c>
      <c r="D116" s="4" t="s">
        <v>327</v>
      </c>
      <c r="E116" s="2">
        <v>2089.56</v>
      </c>
      <c r="G116" s="2">
        <f t="shared" si="2"/>
        <v>2089.56</v>
      </c>
      <c r="M116" s="2">
        <f t="shared" si="3"/>
        <v>0</v>
      </c>
    </row>
    <row r="117" spans="2:13" ht="12" customHeight="1">
      <c r="B117" s="4" t="s">
        <v>328</v>
      </c>
      <c r="D117" s="4" t="s">
        <v>329</v>
      </c>
      <c r="E117" s="2">
        <v>278904</v>
      </c>
      <c r="G117" s="2">
        <f t="shared" si="2"/>
        <v>278904</v>
      </c>
      <c r="M117" s="2">
        <f t="shared" si="3"/>
        <v>0</v>
      </c>
    </row>
    <row r="118" spans="2:13" ht="12" customHeight="1">
      <c r="B118" s="4" t="s">
        <v>330</v>
      </c>
      <c r="D118" s="4" t="s">
        <v>331</v>
      </c>
      <c r="E118" s="2">
        <v>47639.65</v>
      </c>
      <c r="F118" s="2">
        <f>-SUM(FIERE!G5)</f>
        <v>-16921.24</v>
      </c>
      <c r="G118" s="2">
        <f t="shared" si="2"/>
        <v>30718.41</v>
      </c>
      <c r="M118" s="2">
        <f t="shared" si="3"/>
        <v>0</v>
      </c>
    </row>
    <row r="119" spans="2:13" ht="12" customHeight="1">
      <c r="B119" s="4" t="s">
        <v>332</v>
      </c>
      <c r="D119" s="4" t="s">
        <v>333</v>
      </c>
      <c r="E119" s="2">
        <v>16536.27</v>
      </c>
      <c r="G119" s="2">
        <f t="shared" si="2"/>
        <v>16536.27</v>
      </c>
      <c r="M119" s="2">
        <f t="shared" si="3"/>
        <v>0</v>
      </c>
    </row>
    <row r="120" spans="2:13" ht="12" customHeight="1">
      <c r="B120" s="4" t="s">
        <v>334</v>
      </c>
      <c r="D120" s="4" t="s">
        <v>335</v>
      </c>
      <c r="E120" s="2">
        <v>2176.05</v>
      </c>
      <c r="G120" s="2">
        <f t="shared" si="2"/>
        <v>2176.05</v>
      </c>
      <c r="M120" s="2">
        <f t="shared" si="3"/>
        <v>0</v>
      </c>
    </row>
    <row r="121" spans="2:13" ht="12" customHeight="1">
      <c r="B121" s="4" t="s">
        <v>336</v>
      </c>
      <c r="D121" s="4" t="s">
        <v>337</v>
      </c>
      <c r="E121" s="2">
        <v>17500.25</v>
      </c>
      <c r="G121" s="2">
        <f t="shared" si="2"/>
        <v>17500.25</v>
      </c>
      <c r="M121" s="2">
        <f t="shared" si="3"/>
        <v>0</v>
      </c>
    </row>
    <row r="122" spans="2:13" ht="12" customHeight="1">
      <c r="B122" s="4" t="s">
        <v>338</v>
      </c>
      <c r="D122" s="4" t="s">
        <v>339</v>
      </c>
      <c r="E122" s="2">
        <v>1125</v>
      </c>
      <c r="G122" s="2">
        <f t="shared" si="2"/>
        <v>1125</v>
      </c>
      <c r="M122" s="2">
        <f t="shared" si="3"/>
        <v>0</v>
      </c>
    </row>
    <row r="123" spans="2:13" ht="12" customHeight="1">
      <c r="B123" s="4" t="s">
        <v>340</v>
      </c>
      <c r="C123" s="37" t="s">
        <v>584</v>
      </c>
      <c r="D123" s="4" t="s">
        <v>341</v>
      </c>
      <c r="E123" s="2">
        <v>26899.2</v>
      </c>
      <c r="F123" s="2">
        <f>+SUM(FIERE!G2:G5)+SUM(FIERE!G11:G15)+SUM(FIERE!G16:G17)</f>
        <v>53471.240000000005</v>
      </c>
      <c r="G123" s="2">
        <f t="shared" si="2"/>
        <v>80370.44</v>
      </c>
      <c r="M123" s="2">
        <f t="shared" si="3"/>
        <v>0</v>
      </c>
    </row>
    <row r="124" spans="2:13" ht="12" customHeight="1">
      <c r="B124" s="4" t="s">
        <v>342</v>
      </c>
      <c r="D124" s="4" t="s">
        <v>343</v>
      </c>
      <c r="E124" s="2">
        <v>10</v>
      </c>
      <c r="G124" s="2">
        <f t="shared" si="2"/>
        <v>10</v>
      </c>
      <c r="M124" s="2">
        <f t="shared" si="3"/>
        <v>0</v>
      </c>
    </row>
    <row r="125" spans="2:13" ht="12" customHeight="1">
      <c r="B125" s="4" t="s">
        <v>344</v>
      </c>
      <c r="D125" s="4" t="s">
        <v>345</v>
      </c>
      <c r="E125" s="2">
        <v>66681.19</v>
      </c>
      <c r="G125" s="2">
        <f t="shared" si="2"/>
        <v>66681.19</v>
      </c>
      <c r="M125" s="2">
        <f t="shared" si="3"/>
        <v>0</v>
      </c>
    </row>
    <row r="126" spans="2:13" ht="12" customHeight="1">
      <c r="B126" s="4" t="s">
        <v>346</v>
      </c>
      <c r="D126" s="4" t="s">
        <v>347</v>
      </c>
      <c r="E126" s="2">
        <v>7787</v>
      </c>
      <c r="G126" s="2">
        <f t="shared" si="2"/>
        <v>7787</v>
      </c>
      <c r="M126" s="2">
        <f t="shared" si="3"/>
        <v>0</v>
      </c>
    </row>
    <row r="127" spans="2:13" ht="12" customHeight="1">
      <c r="B127" s="4" t="s">
        <v>348</v>
      </c>
      <c r="D127" s="4" t="s">
        <v>349</v>
      </c>
      <c r="E127" s="2">
        <v>7169.22</v>
      </c>
      <c r="G127" s="2">
        <f t="shared" si="2"/>
        <v>7169.22</v>
      </c>
      <c r="M127" s="2">
        <f t="shared" si="3"/>
        <v>0</v>
      </c>
    </row>
    <row r="128" spans="2:13" ht="12" customHeight="1">
      <c r="B128" s="4" t="s">
        <v>350</v>
      </c>
      <c r="D128" s="4" t="s">
        <v>351</v>
      </c>
      <c r="E128" s="2">
        <v>2089.76</v>
      </c>
      <c r="G128" s="2">
        <f t="shared" si="2"/>
        <v>2089.76</v>
      </c>
      <c r="M128" s="2">
        <f t="shared" si="3"/>
        <v>0</v>
      </c>
    </row>
    <row r="129" spans="2:13" ht="12" customHeight="1">
      <c r="B129" s="4" t="s">
        <v>352</v>
      </c>
      <c r="C129" s="37" t="s">
        <v>539</v>
      </c>
      <c r="D129" s="4" t="s">
        <v>353</v>
      </c>
      <c r="E129" s="2">
        <v>13217.28</v>
      </c>
      <c r="F129" s="2">
        <f>+SUM(AVIS!B66:B69)</f>
        <v>1515.6599999999999</v>
      </c>
      <c r="G129" s="2">
        <f t="shared" si="2"/>
        <v>14732.94</v>
      </c>
      <c r="M129" s="2">
        <f t="shared" si="3"/>
        <v>0</v>
      </c>
    </row>
    <row r="130" spans="2:13" ht="12" customHeight="1">
      <c r="B130" s="4" t="s">
        <v>354</v>
      </c>
      <c r="D130" s="4" t="s">
        <v>355</v>
      </c>
      <c r="E130" s="2">
        <v>18414.77</v>
      </c>
      <c r="G130" s="2">
        <f t="shared" si="2"/>
        <v>18414.77</v>
      </c>
      <c r="M130" s="2">
        <f t="shared" si="3"/>
        <v>0</v>
      </c>
    </row>
    <row r="131" spans="2:13" ht="12" customHeight="1">
      <c r="B131" s="4" t="s">
        <v>356</v>
      </c>
      <c r="C131" s="30" t="s">
        <v>473</v>
      </c>
      <c r="D131" s="4" t="s">
        <v>357</v>
      </c>
      <c r="E131" s="2">
        <v>53764.53</v>
      </c>
      <c r="G131" s="2">
        <f>+E131+F131</f>
        <v>53764.53</v>
      </c>
      <c r="M131" s="2">
        <f t="shared" si="3"/>
        <v>0</v>
      </c>
    </row>
    <row r="132" spans="2:13" ht="12" customHeight="1">
      <c r="B132" s="4" t="s">
        <v>358</v>
      </c>
      <c r="C132" s="30" t="s">
        <v>629</v>
      </c>
      <c r="D132" s="4" t="s">
        <v>359</v>
      </c>
      <c r="E132" s="2">
        <v>17594.98</v>
      </c>
      <c r="F132" s="2">
        <f>-SUM(FIERE!G11:G15)+NOLEGGI!D18-NOLEGGI!B23</f>
        <v>-7174.050000000001</v>
      </c>
      <c r="G132" s="2">
        <f>+E132+F132</f>
        <v>10420.929999999998</v>
      </c>
      <c r="M132" s="2">
        <f t="shared" si="3"/>
        <v>0</v>
      </c>
    </row>
    <row r="133" spans="2:13" ht="12" customHeight="1">
      <c r="B133" s="4" t="s">
        <v>360</v>
      </c>
      <c r="C133" s="30" t="s">
        <v>473</v>
      </c>
      <c r="D133" s="4" t="s">
        <v>361</v>
      </c>
      <c r="E133" s="2">
        <v>32711.25</v>
      </c>
      <c r="G133" s="2">
        <f>+E133+F133</f>
        <v>32711.25</v>
      </c>
      <c r="M133" s="2">
        <f t="shared" si="3"/>
        <v>0</v>
      </c>
    </row>
    <row r="134" spans="2:13" ht="12" customHeight="1">
      <c r="B134" s="4" t="s">
        <v>362</v>
      </c>
      <c r="C134" s="37" t="s">
        <v>539</v>
      </c>
      <c r="D134" s="4" t="s">
        <v>363</v>
      </c>
      <c r="E134" s="2">
        <v>8596.59</v>
      </c>
      <c r="F134" s="2">
        <f>+SUM(AVIS!B70:B71)</f>
        <v>1233.48</v>
      </c>
      <c r="G134" s="2">
        <f aca="true" t="shared" si="4" ref="G134:G161">+F134+E134</f>
        <v>9830.07</v>
      </c>
      <c r="M134" s="2">
        <f aca="true" t="shared" si="5" ref="M134:M161">+L134+K134</f>
        <v>0</v>
      </c>
    </row>
    <row r="135" spans="2:13" ht="12" customHeight="1">
      <c r="B135" s="4" t="s">
        <v>364</v>
      </c>
      <c r="D135" s="4" t="s">
        <v>365</v>
      </c>
      <c r="E135" s="2">
        <v>721726.78</v>
      </c>
      <c r="G135" s="2">
        <f t="shared" si="4"/>
        <v>721726.78</v>
      </c>
      <c r="M135" s="2">
        <f t="shared" si="5"/>
        <v>0</v>
      </c>
    </row>
    <row r="136" spans="2:13" ht="12" customHeight="1">
      <c r="B136" s="4" t="s">
        <v>366</v>
      </c>
      <c r="D136" s="4" t="s">
        <v>367</v>
      </c>
      <c r="E136" s="2">
        <v>18755.2</v>
      </c>
      <c r="G136" s="2">
        <f t="shared" si="4"/>
        <v>18755.2</v>
      </c>
      <c r="M136" s="2">
        <f t="shared" si="5"/>
        <v>0</v>
      </c>
    </row>
    <row r="137" spans="2:13" ht="12" customHeight="1">
      <c r="B137" s="4" t="s">
        <v>368</v>
      </c>
      <c r="D137" s="4" t="s">
        <v>369</v>
      </c>
      <c r="E137" s="2">
        <v>214131.68</v>
      </c>
      <c r="G137" s="2">
        <f t="shared" si="4"/>
        <v>214131.68</v>
      </c>
      <c r="M137" s="2">
        <f t="shared" si="5"/>
        <v>0</v>
      </c>
    </row>
    <row r="138" spans="2:13" ht="12" customHeight="1">
      <c r="B138" s="4" t="s">
        <v>370</v>
      </c>
      <c r="D138" s="4" t="s">
        <v>371</v>
      </c>
      <c r="E138" s="2">
        <v>492.74</v>
      </c>
      <c r="G138" s="2">
        <f t="shared" si="4"/>
        <v>492.74</v>
      </c>
      <c r="M138" s="2">
        <f t="shared" si="5"/>
        <v>0</v>
      </c>
    </row>
    <row r="139" spans="2:13" ht="12" customHeight="1">
      <c r="B139" s="4" t="s">
        <v>372</v>
      </c>
      <c r="D139" s="4" t="s">
        <v>373</v>
      </c>
      <c r="E139" s="2">
        <v>2076</v>
      </c>
      <c r="G139" s="2">
        <f t="shared" si="4"/>
        <v>2076</v>
      </c>
      <c r="M139" s="2">
        <f t="shared" si="5"/>
        <v>0</v>
      </c>
    </row>
    <row r="140" spans="2:13" ht="12" customHeight="1">
      <c r="B140" s="4" t="s">
        <v>374</v>
      </c>
      <c r="D140" s="4" t="s">
        <v>375</v>
      </c>
      <c r="E140" s="2">
        <v>70</v>
      </c>
      <c r="G140" s="2">
        <f t="shared" si="4"/>
        <v>70</v>
      </c>
      <c r="M140" s="2">
        <f t="shared" si="5"/>
        <v>0</v>
      </c>
    </row>
    <row r="141" spans="2:13" ht="12" customHeight="1">
      <c r="B141" s="4" t="s">
        <v>376</v>
      </c>
      <c r="D141" s="4" t="s">
        <v>377</v>
      </c>
      <c r="E141" s="2">
        <v>2032.47</v>
      </c>
      <c r="G141" s="2">
        <f t="shared" si="4"/>
        <v>2032.47</v>
      </c>
      <c r="M141" s="2">
        <f t="shared" si="5"/>
        <v>0</v>
      </c>
    </row>
    <row r="142" spans="2:13" ht="12" customHeight="1">
      <c r="B142" s="4" t="s">
        <v>378</v>
      </c>
      <c r="D142" s="4" t="s">
        <v>379</v>
      </c>
      <c r="E142" s="2">
        <v>790</v>
      </c>
      <c r="G142" s="2">
        <f t="shared" si="4"/>
        <v>790</v>
      </c>
      <c r="M142" s="2">
        <f t="shared" si="5"/>
        <v>0</v>
      </c>
    </row>
    <row r="143" spans="2:13" ht="12" customHeight="1">
      <c r="B143" s="4" t="s">
        <v>380</v>
      </c>
      <c r="D143" s="4" t="s">
        <v>381</v>
      </c>
      <c r="E143" s="2">
        <v>15328.85</v>
      </c>
      <c r="G143" s="2">
        <f t="shared" si="4"/>
        <v>15328.85</v>
      </c>
      <c r="M143" s="2">
        <f t="shared" si="5"/>
        <v>0</v>
      </c>
    </row>
    <row r="144" spans="2:13" ht="12" customHeight="1">
      <c r="B144" s="4" t="s">
        <v>382</v>
      </c>
      <c r="D144" s="4" t="s">
        <v>383</v>
      </c>
      <c r="E144" s="2">
        <v>572</v>
      </c>
      <c r="G144" s="2">
        <f t="shared" si="4"/>
        <v>572</v>
      </c>
      <c r="M144" s="2">
        <f t="shared" si="5"/>
        <v>0</v>
      </c>
    </row>
    <row r="145" spans="2:13" ht="12" customHeight="1">
      <c r="B145" s="4" t="s">
        <v>384</v>
      </c>
      <c r="D145" s="4" t="s">
        <v>385</v>
      </c>
      <c r="E145" s="2">
        <v>317.76</v>
      </c>
      <c r="G145" s="2">
        <f t="shared" si="4"/>
        <v>317.76</v>
      </c>
      <c r="M145" s="2">
        <f t="shared" si="5"/>
        <v>0</v>
      </c>
    </row>
    <row r="146" spans="2:13" ht="12" customHeight="1">
      <c r="B146" s="4" t="s">
        <v>386</v>
      </c>
      <c r="D146" s="4" t="s">
        <v>387</v>
      </c>
      <c r="E146" s="2">
        <v>309.87</v>
      </c>
      <c r="G146" s="2">
        <f t="shared" si="4"/>
        <v>309.87</v>
      </c>
      <c r="M146" s="2">
        <f t="shared" si="5"/>
        <v>0</v>
      </c>
    </row>
    <row r="147" spans="2:13" ht="12" customHeight="1">
      <c r="B147" s="4" t="s">
        <v>388</v>
      </c>
      <c r="D147" s="4" t="s">
        <v>389</v>
      </c>
      <c r="E147" s="2">
        <v>1445.05</v>
      </c>
      <c r="G147" s="2">
        <f t="shared" si="4"/>
        <v>1445.05</v>
      </c>
      <c r="M147" s="2">
        <f t="shared" si="5"/>
        <v>0</v>
      </c>
    </row>
    <row r="148" spans="2:13" ht="12" customHeight="1">
      <c r="B148" s="4" t="s">
        <v>390</v>
      </c>
      <c r="D148" s="4" t="s">
        <v>307</v>
      </c>
      <c r="E148" s="2">
        <v>140</v>
      </c>
      <c r="G148" s="2">
        <f t="shared" si="4"/>
        <v>140</v>
      </c>
      <c r="M148" s="2">
        <f t="shared" si="5"/>
        <v>0</v>
      </c>
    </row>
    <row r="149" spans="2:13" ht="12" customHeight="1">
      <c r="B149" s="4" t="s">
        <v>391</v>
      </c>
      <c r="D149" s="4" t="s">
        <v>392</v>
      </c>
      <c r="E149" s="2">
        <v>97.72</v>
      </c>
      <c r="G149" s="2">
        <f t="shared" si="4"/>
        <v>97.72</v>
      </c>
      <c r="M149" s="2">
        <f t="shared" si="5"/>
        <v>0</v>
      </c>
    </row>
    <row r="150" spans="2:13" ht="12" customHeight="1">
      <c r="B150" s="4" t="s">
        <v>393</v>
      </c>
      <c r="D150" s="4" t="s">
        <v>394</v>
      </c>
      <c r="E150" s="2">
        <v>129</v>
      </c>
      <c r="G150" s="2">
        <f t="shared" si="4"/>
        <v>129</v>
      </c>
      <c r="M150" s="2">
        <f t="shared" si="5"/>
        <v>0</v>
      </c>
    </row>
    <row r="151" spans="2:13" ht="12" customHeight="1">
      <c r="B151" s="4" t="s">
        <v>395</v>
      </c>
      <c r="D151" s="4" t="s">
        <v>396</v>
      </c>
      <c r="E151" s="2">
        <v>62390.02</v>
      </c>
      <c r="G151" s="2">
        <f t="shared" si="4"/>
        <v>62390.02</v>
      </c>
      <c r="M151" s="2">
        <f t="shared" si="5"/>
        <v>0</v>
      </c>
    </row>
    <row r="152" spans="2:13" ht="12" customHeight="1">
      <c r="B152" s="4" t="s">
        <v>397</v>
      </c>
      <c r="D152" s="4" t="s">
        <v>398</v>
      </c>
      <c r="E152" s="2">
        <v>260</v>
      </c>
      <c r="G152" s="2">
        <f t="shared" si="4"/>
        <v>260</v>
      </c>
      <c r="M152" s="2">
        <f t="shared" si="5"/>
        <v>0</v>
      </c>
    </row>
    <row r="153" spans="2:13" ht="12" customHeight="1">
      <c r="B153" s="4" t="s">
        <v>399</v>
      </c>
      <c r="D153" s="4" t="s">
        <v>400</v>
      </c>
      <c r="E153" s="2">
        <v>43488.93</v>
      </c>
      <c r="G153" s="2">
        <f t="shared" si="4"/>
        <v>43488.93</v>
      </c>
      <c r="M153" s="2">
        <f t="shared" si="5"/>
        <v>0</v>
      </c>
    </row>
    <row r="154" spans="2:13" ht="12" customHeight="1">
      <c r="B154" s="4" t="s">
        <v>401</v>
      </c>
      <c r="D154" s="4" t="s">
        <v>402</v>
      </c>
      <c r="E154" s="2">
        <v>12.53</v>
      </c>
      <c r="G154" s="2">
        <f t="shared" si="4"/>
        <v>12.53</v>
      </c>
      <c r="M154" s="2">
        <f t="shared" si="5"/>
        <v>0</v>
      </c>
    </row>
    <row r="155" spans="2:13" ht="12" customHeight="1">
      <c r="B155" s="4" t="s">
        <v>403</v>
      </c>
      <c r="D155" s="4" t="s">
        <v>404</v>
      </c>
      <c r="E155" s="2">
        <v>135.85</v>
      </c>
      <c r="G155" s="2">
        <f t="shared" si="4"/>
        <v>135.85</v>
      </c>
      <c r="M155" s="2">
        <f t="shared" si="5"/>
        <v>0</v>
      </c>
    </row>
    <row r="156" spans="2:13" ht="12" customHeight="1">
      <c r="B156" s="4" t="s">
        <v>405</v>
      </c>
      <c r="D156" s="4" t="s">
        <v>406</v>
      </c>
      <c r="E156" s="2">
        <v>75.28</v>
      </c>
      <c r="G156" s="2">
        <f t="shared" si="4"/>
        <v>75.28</v>
      </c>
      <c r="M156" s="2">
        <f t="shared" si="5"/>
        <v>0</v>
      </c>
    </row>
    <row r="157" spans="2:13" ht="12" customHeight="1">
      <c r="B157" s="4" t="s">
        <v>407</v>
      </c>
      <c r="D157" s="4" t="s">
        <v>408</v>
      </c>
      <c r="E157" s="2">
        <v>18864.19</v>
      </c>
      <c r="G157" s="2">
        <f t="shared" si="4"/>
        <v>18864.19</v>
      </c>
      <c r="M157" s="2">
        <f t="shared" si="5"/>
        <v>0</v>
      </c>
    </row>
    <row r="158" spans="2:13" ht="12" customHeight="1">
      <c r="B158" s="4" t="s">
        <v>409</v>
      </c>
      <c r="D158" s="4" t="s">
        <v>410</v>
      </c>
      <c r="E158" s="2">
        <v>4770.07</v>
      </c>
      <c r="G158" s="2">
        <f t="shared" si="4"/>
        <v>4770.07</v>
      </c>
      <c r="M158" s="2">
        <f t="shared" si="5"/>
        <v>0</v>
      </c>
    </row>
    <row r="159" spans="2:13" ht="12" customHeight="1">
      <c r="B159" s="4" t="s">
        <v>245</v>
      </c>
      <c r="D159" s="4" t="s">
        <v>246</v>
      </c>
      <c r="E159" s="2">
        <v>7132.83</v>
      </c>
      <c r="G159" s="2">
        <f t="shared" si="4"/>
        <v>7132.83</v>
      </c>
      <c r="M159" s="2">
        <f t="shared" si="5"/>
        <v>0</v>
      </c>
    </row>
    <row r="160" spans="2:13" ht="12" customHeight="1">
      <c r="B160" s="4" t="s">
        <v>249</v>
      </c>
      <c r="D160" s="4" t="s">
        <v>250</v>
      </c>
      <c r="E160" s="2">
        <v>451.59</v>
      </c>
      <c r="G160" s="2">
        <f t="shared" si="4"/>
        <v>451.59</v>
      </c>
      <c r="M160" s="2">
        <f t="shared" si="5"/>
        <v>0</v>
      </c>
    </row>
    <row r="161" spans="2:13" ht="12" customHeight="1">
      <c r="B161" s="4" t="s">
        <v>251</v>
      </c>
      <c r="D161" s="4" t="s">
        <v>252</v>
      </c>
      <c r="E161" s="2">
        <v>2051.27</v>
      </c>
      <c r="G161" s="2">
        <f t="shared" si="4"/>
        <v>2051.27</v>
      </c>
      <c r="M161" s="2">
        <f t="shared" si="5"/>
        <v>0</v>
      </c>
    </row>
    <row r="162" spans="4:13" ht="12" customHeight="1">
      <c r="D162" s="4" t="s">
        <v>203</v>
      </c>
      <c r="E162" s="4"/>
      <c r="G162" s="4"/>
      <c r="J162" s="4" t="s">
        <v>203</v>
      </c>
      <c r="K162" s="4"/>
      <c r="L162" s="4"/>
      <c r="M162" s="4"/>
    </row>
    <row r="163" spans="4:14" ht="12" customHeight="1">
      <c r="D163" s="5" t="s">
        <v>204</v>
      </c>
      <c r="E163" s="6">
        <f>+SUM(E70:E161)</f>
        <v>4493450.449999998</v>
      </c>
      <c r="G163" s="6">
        <f>+SUM(G70:G161)</f>
        <v>4509128.929999999</v>
      </c>
      <c r="I163" s="5" t="s">
        <v>204</v>
      </c>
      <c r="K163" s="6">
        <f>+SUM(K70:K161)</f>
        <v>6400624.749999999</v>
      </c>
      <c r="L163" s="6"/>
      <c r="M163" s="6">
        <f>+SUM(M70:M161)</f>
        <v>6400624.749999999</v>
      </c>
      <c r="N163" s="6"/>
    </row>
    <row r="164" spans="4:14" ht="12" customHeight="1">
      <c r="D164" s="5"/>
      <c r="E164" s="6"/>
      <c r="G164" s="6"/>
      <c r="I164" s="5"/>
      <c r="K164" s="6"/>
      <c r="L164" s="6"/>
      <c r="M164" s="6"/>
      <c r="N164" s="6"/>
    </row>
    <row r="165" spans="4:7" ht="12" customHeight="1">
      <c r="D165" s="7" t="s">
        <v>205</v>
      </c>
      <c r="E165" s="8">
        <f>+K163-E163</f>
        <v>1907174.3000000007</v>
      </c>
      <c r="G165" s="8"/>
    </row>
    <row r="166" spans="4:7" ht="12" customHeight="1">
      <c r="D166" s="4" t="s">
        <v>203</v>
      </c>
      <c r="E166" s="4"/>
      <c r="G166" s="4"/>
    </row>
    <row r="167" spans="4:7" ht="12" customHeight="1">
      <c r="D167" s="4" t="s">
        <v>207</v>
      </c>
      <c r="E167" s="4" t="s">
        <v>411</v>
      </c>
      <c r="G167" s="4"/>
    </row>
  </sheetData>
  <sheetProtection/>
  <printOptions/>
  <pageMargins left="0.7" right="0.7" top="0.75" bottom="0.75" header="0.3" footer="0.3"/>
  <pageSetup horizontalDpi="300" verticalDpi="300" orientation="portrait" paperSize="9" scale="88" r:id="rId3"/>
  <rowBreaks count="2" manualBreakCount="2">
    <brk id="67" max="12" man="1"/>
    <brk id="134" max="12" man="1"/>
  </rowBreaks>
  <colBreaks count="1" manualBreakCount="1">
    <brk id="8" max="164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22">
      <selection activeCell="A47" sqref="A47:D49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24.57421875" style="14" customWidth="1"/>
    <col min="5" max="5" width="18.57421875" style="14" customWidth="1"/>
    <col min="6" max="6" width="14.57421875" style="14" customWidth="1"/>
    <col min="7" max="7" width="26.421875" style="14" customWidth="1"/>
    <col min="8" max="8" width="25.140625" style="14" customWidth="1"/>
    <col min="9" max="9" width="19.28125" style="14" customWidth="1"/>
    <col min="10" max="10" width="25.00390625" style="14" customWidth="1"/>
    <col min="11" max="11" width="18.8515625" style="14" customWidth="1"/>
    <col min="12" max="12" width="18.00390625" style="14" customWidth="1"/>
    <col min="13" max="13" width="20.57421875" style="14" customWidth="1"/>
    <col min="14" max="14" width="20.7109375" style="14" customWidth="1"/>
    <col min="15" max="15" width="18.140625" style="14" customWidth="1"/>
    <col min="16" max="16" width="16.7109375" style="14" customWidth="1"/>
    <col min="17" max="17" width="31.00390625" style="14" customWidth="1"/>
    <col min="18" max="18" width="30.8515625" style="14" customWidth="1"/>
    <col min="19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8" ht="15">
      <c r="A2" s="15" t="s">
        <v>748</v>
      </c>
      <c r="B2" s="15" t="s">
        <v>749</v>
      </c>
      <c r="C2" s="16">
        <v>40602</v>
      </c>
      <c r="D2" s="17">
        <v>860</v>
      </c>
      <c r="E2" s="17">
        <v>1032</v>
      </c>
      <c r="F2" s="15" t="s">
        <v>426</v>
      </c>
      <c r="G2" s="22">
        <v>630715</v>
      </c>
      <c r="I2" s="16"/>
      <c r="J2" s="15"/>
      <c r="K2" s="16"/>
      <c r="L2" s="98"/>
      <c r="N2" s="15"/>
      <c r="Q2" s="15" t="s">
        <v>597</v>
      </c>
      <c r="R2" s="15" t="s">
        <v>597</v>
      </c>
    </row>
    <row r="3" spans="1:18" ht="15">
      <c r="A3" s="15" t="s">
        <v>748</v>
      </c>
      <c r="B3" s="15" t="s">
        <v>750</v>
      </c>
      <c r="C3" s="16">
        <v>40633</v>
      </c>
      <c r="D3" s="17">
        <v>186.95</v>
      </c>
      <c r="E3" s="17">
        <v>224.34</v>
      </c>
      <c r="F3" s="15" t="s">
        <v>426</v>
      </c>
      <c r="G3" s="22">
        <v>630715</v>
      </c>
      <c r="I3" s="16"/>
      <c r="J3" s="15"/>
      <c r="K3" s="16"/>
      <c r="L3" s="98"/>
      <c r="N3" s="15"/>
      <c r="Q3" s="15" t="s">
        <v>597</v>
      </c>
      <c r="R3" s="15" t="s">
        <v>597</v>
      </c>
    </row>
    <row r="4" spans="1:18" ht="15">
      <c r="A4" s="15" t="s">
        <v>748</v>
      </c>
      <c r="B4" s="15" t="s">
        <v>754</v>
      </c>
      <c r="C4" s="16">
        <v>40694</v>
      </c>
      <c r="D4" s="17">
        <v>435</v>
      </c>
      <c r="E4" s="17">
        <v>522</v>
      </c>
      <c r="F4" s="15" t="s">
        <v>426</v>
      </c>
      <c r="G4" s="22">
        <v>630715</v>
      </c>
      <c r="I4" s="16"/>
      <c r="J4" s="15"/>
      <c r="K4" s="16"/>
      <c r="L4" s="98"/>
      <c r="N4" s="15"/>
      <c r="Q4" s="15" t="s">
        <v>597</v>
      </c>
      <c r="R4" s="15" t="s">
        <v>597</v>
      </c>
    </row>
    <row r="5" spans="1:18" ht="15">
      <c r="A5" s="15" t="s">
        <v>748</v>
      </c>
      <c r="B5" s="15" t="s">
        <v>759</v>
      </c>
      <c r="C5" s="16">
        <v>40724</v>
      </c>
      <c r="D5" s="17">
        <v>180</v>
      </c>
      <c r="E5" s="17">
        <v>216</v>
      </c>
      <c r="F5" s="15" t="s">
        <v>426</v>
      </c>
      <c r="G5" s="22">
        <v>630715</v>
      </c>
      <c r="I5" s="16"/>
      <c r="J5" s="15"/>
      <c r="K5" s="16"/>
      <c r="L5" s="98"/>
      <c r="N5" s="15"/>
      <c r="Q5" s="15" t="s">
        <v>597</v>
      </c>
      <c r="R5" s="15" t="s">
        <v>597</v>
      </c>
    </row>
    <row r="6" spans="1:18" ht="15">
      <c r="A6" s="15" t="s">
        <v>748</v>
      </c>
      <c r="B6" s="15" t="s">
        <v>761</v>
      </c>
      <c r="C6" s="16">
        <v>40816</v>
      </c>
      <c r="D6" s="17">
        <v>180</v>
      </c>
      <c r="E6" s="17">
        <v>216</v>
      </c>
      <c r="F6" s="15" t="s">
        <v>426</v>
      </c>
      <c r="G6" s="22">
        <v>630715</v>
      </c>
      <c r="I6" s="16"/>
      <c r="J6" s="15"/>
      <c r="K6" s="16"/>
      <c r="L6" s="98"/>
      <c r="N6" s="15"/>
      <c r="Q6" s="15" t="s">
        <v>597</v>
      </c>
      <c r="R6" s="15" t="s">
        <v>597</v>
      </c>
    </row>
    <row r="7" spans="1:18" ht="15">
      <c r="A7" s="15" t="s">
        <v>748</v>
      </c>
      <c r="B7" s="15" t="s">
        <v>762</v>
      </c>
      <c r="C7" s="16">
        <v>40847</v>
      </c>
      <c r="D7" s="17">
        <v>220</v>
      </c>
      <c r="E7" s="17">
        <v>266.2</v>
      </c>
      <c r="F7" s="15" t="s">
        <v>426</v>
      </c>
      <c r="G7" s="22">
        <v>630715</v>
      </c>
      <c r="I7" s="16"/>
      <c r="J7" s="15"/>
      <c r="K7" s="16"/>
      <c r="L7" s="98"/>
      <c r="N7" s="15"/>
      <c r="Q7" s="15" t="s">
        <v>597</v>
      </c>
      <c r="R7" s="15" t="s">
        <v>597</v>
      </c>
    </row>
    <row r="8" spans="1:18" ht="30">
      <c r="A8" s="15" t="s">
        <v>765</v>
      </c>
      <c r="B8" s="15" t="s">
        <v>766</v>
      </c>
      <c r="C8" s="16">
        <v>40890</v>
      </c>
      <c r="D8" s="17">
        <v>73.8</v>
      </c>
      <c r="E8" s="17">
        <v>89.3</v>
      </c>
      <c r="F8" s="15" t="s">
        <v>426</v>
      </c>
      <c r="G8" s="101">
        <v>630715</v>
      </c>
      <c r="I8" s="16"/>
      <c r="J8" s="15"/>
      <c r="K8" s="16"/>
      <c r="L8" s="98"/>
      <c r="N8" s="15"/>
      <c r="Q8" s="15" t="s">
        <v>597</v>
      </c>
      <c r="R8" s="15" t="s">
        <v>597</v>
      </c>
    </row>
    <row r="9" spans="1:18" ht="15">
      <c r="A9" s="15" t="s">
        <v>744</v>
      </c>
      <c r="B9" s="15" t="s">
        <v>745</v>
      </c>
      <c r="C9" s="16">
        <v>40564</v>
      </c>
      <c r="D9" s="17">
        <v>265.23</v>
      </c>
      <c r="E9" s="17">
        <v>318.28</v>
      </c>
      <c r="F9" s="15" t="s">
        <v>426</v>
      </c>
      <c r="G9" s="22">
        <v>630715</v>
      </c>
      <c r="I9" s="16"/>
      <c r="J9" s="15"/>
      <c r="K9" s="16"/>
      <c r="L9" s="98"/>
      <c r="N9" s="15"/>
      <c r="Q9" s="15" t="s">
        <v>597</v>
      </c>
      <c r="R9" s="15" t="s">
        <v>597</v>
      </c>
    </row>
    <row r="10" spans="1:18" ht="15">
      <c r="A10" s="15" t="s">
        <v>744</v>
      </c>
      <c r="B10" s="15" t="s">
        <v>746</v>
      </c>
      <c r="C10" s="16">
        <v>40567</v>
      </c>
      <c r="D10" s="17">
        <v>7.2</v>
      </c>
      <c r="E10" s="17">
        <v>8.64</v>
      </c>
      <c r="F10" s="15" t="s">
        <v>426</v>
      </c>
      <c r="G10" s="22">
        <v>630715</v>
      </c>
      <c r="I10" s="16"/>
      <c r="J10" s="15"/>
      <c r="K10" s="16"/>
      <c r="L10" s="98"/>
      <c r="N10" s="15"/>
      <c r="Q10" s="15" t="s">
        <v>597</v>
      </c>
      <c r="R10" s="15" t="s">
        <v>597</v>
      </c>
    </row>
    <row r="11" spans="1:18" ht="15">
      <c r="A11" s="15" t="s">
        <v>744</v>
      </c>
      <c r="B11" s="15" t="s">
        <v>747</v>
      </c>
      <c r="C11" s="16">
        <v>40575</v>
      </c>
      <c r="D11" s="17">
        <v>266.79</v>
      </c>
      <c r="E11" s="17">
        <v>320.15</v>
      </c>
      <c r="F11" s="15" t="s">
        <v>426</v>
      </c>
      <c r="G11" s="22">
        <v>630715</v>
      </c>
      <c r="I11" s="16"/>
      <c r="J11" s="15"/>
      <c r="K11" s="16"/>
      <c r="L11" s="98"/>
      <c r="N11" s="15"/>
      <c r="Q11" s="15" t="s">
        <v>597</v>
      </c>
      <c r="R11" s="15" t="s">
        <v>597</v>
      </c>
    </row>
    <row r="12" spans="1:18" ht="15">
      <c r="A12" s="15" t="s">
        <v>744</v>
      </c>
      <c r="B12" s="20">
        <v>801526</v>
      </c>
      <c r="C12" s="16">
        <v>40618</v>
      </c>
      <c r="D12" s="17">
        <v>183.66</v>
      </c>
      <c r="E12" s="17">
        <v>220.39</v>
      </c>
      <c r="F12" s="15" t="s">
        <v>426</v>
      </c>
      <c r="G12" s="22">
        <v>630715</v>
      </c>
      <c r="I12" s="16"/>
      <c r="J12" s="15"/>
      <c r="K12" s="16"/>
      <c r="L12" s="98"/>
      <c r="N12" s="15"/>
      <c r="Q12" s="15" t="s">
        <v>597</v>
      </c>
      <c r="R12" s="15" t="s">
        <v>597</v>
      </c>
    </row>
    <row r="13" spans="1:18" ht="15">
      <c r="A13" s="15" t="s">
        <v>744</v>
      </c>
      <c r="B13" s="15" t="s">
        <v>751</v>
      </c>
      <c r="C13" s="16">
        <v>40662</v>
      </c>
      <c r="D13" s="17">
        <v>249.28</v>
      </c>
      <c r="E13" s="17">
        <v>299.14</v>
      </c>
      <c r="F13" s="15" t="s">
        <v>426</v>
      </c>
      <c r="G13" s="101">
        <v>630715</v>
      </c>
      <c r="I13" s="16"/>
      <c r="J13" s="15"/>
      <c r="K13" s="16"/>
      <c r="L13" s="98"/>
      <c r="N13" s="15"/>
      <c r="Q13" s="15" t="s">
        <v>597</v>
      </c>
      <c r="R13" s="15" t="s">
        <v>597</v>
      </c>
    </row>
    <row r="14" spans="1:18" ht="15">
      <c r="A14" s="15" t="s">
        <v>744</v>
      </c>
      <c r="B14" s="15" t="s">
        <v>755</v>
      </c>
      <c r="C14" s="16">
        <v>40701</v>
      </c>
      <c r="D14" s="17">
        <v>493.09</v>
      </c>
      <c r="E14" s="17">
        <v>591.71</v>
      </c>
      <c r="F14" s="15" t="s">
        <v>426</v>
      </c>
      <c r="G14" s="101">
        <v>630715</v>
      </c>
      <c r="I14" s="16"/>
      <c r="J14" s="15"/>
      <c r="K14" s="16"/>
      <c r="L14" s="98"/>
      <c r="N14" s="15"/>
      <c r="Q14" s="15" t="s">
        <v>597</v>
      </c>
      <c r="R14" s="15" t="s">
        <v>597</v>
      </c>
    </row>
    <row r="15" spans="1:18" ht="15">
      <c r="A15" s="15" t="s">
        <v>744</v>
      </c>
      <c r="B15" s="15" t="s">
        <v>757</v>
      </c>
      <c r="C15" s="16">
        <v>40715</v>
      </c>
      <c r="D15" s="17">
        <v>599.9</v>
      </c>
      <c r="E15" s="17">
        <v>719.88</v>
      </c>
      <c r="F15" s="15" t="s">
        <v>426</v>
      </c>
      <c r="G15" s="101">
        <v>630715</v>
      </c>
      <c r="I15" s="16"/>
      <c r="J15" s="15"/>
      <c r="K15" s="16"/>
      <c r="L15" s="98"/>
      <c r="N15" s="15"/>
      <c r="Q15" s="15" t="s">
        <v>597</v>
      </c>
      <c r="R15" s="15" t="s">
        <v>597</v>
      </c>
    </row>
    <row r="16" spans="1:18" ht="15">
      <c r="A16" s="15" t="s">
        <v>744</v>
      </c>
      <c r="B16" s="15" t="s">
        <v>758</v>
      </c>
      <c r="C16" s="16">
        <v>40722</v>
      </c>
      <c r="D16" s="17">
        <v>303.28</v>
      </c>
      <c r="E16" s="17">
        <v>363.94</v>
      </c>
      <c r="F16" s="15" t="s">
        <v>426</v>
      </c>
      <c r="G16" s="22">
        <v>630715</v>
      </c>
      <c r="I16" s="16"/>
      <c r="J16" s="15"/>
      <c r="K16" s="16"/>
      <c r="L16" s="98"/>
      <c r="N16" s="15"/>
      <c r="Q16" s="15" t="s">
        <v>597</v>
      </c>
      <c r="R16" s="15" t="s">
        <v>597</v>
      </c>
    </row>
    <row r="17" spans="1:18" ht="15">
      <c r="A17" s="15" t="s">
        <v>744</v>
      </c>
      <c r="B17" s="15" t="s">
        <v>760</v>
      </c>
      <c r="C17" s="16">
        <v>40793</v>
      </c>
      <c r="D17" s="17">
        <v>582.05</v>
      </c>
      <c r="E17" s="17">
        <v>698.46</v>
      </c>
      <c r="F17" s="15" t="s">
        <v>426</v>
      </c>
      <c r="G17" s="101">
        <v>630715</v>
      </c>
      <c r="I17" s="16"/>
      <c r="J17" s="15"/>
      <c r="K17" s="16"/>
      <c r="L17" s="98"/>
      <c r="N17" s="15"/>
      <c r="Q17" s="15" t="s">
        <v>597</v>
      </c>
      <c r="R17" s="15" t="s">
        <v>597</v>
      </c>
    </row>
    <row r="18" spans="1:18" ht="15">
      <c r="A18" s="15" t="s">
        <v>744</v>
      </c>
      <c r="B18" s="15" t="s">
        <v>763</v>
      </c>
      <c r="C18" s="16">
        <v>40849</v>
      </c>
      <c r="D18" s="17">
        <v>90</v>
      </c>
      <c r="E18" s="17">
        <v>108.9</v>
      </c>
      <c r="F18" s="15" t="s">
        <v>426</v>
      </c>
      <c r="G18" s="101">
        <v>630715</v>
      </c>
      <c r="I18" s="16"/>
      <c r="J18" s="15"/>
      <c r="K18" s="16"/>
      <c r="L18" s="98"/>
      <c r="N18" s="15"/>
      <c r="Q18" s="15" t="s">
        <v>597</v>
      </c>
      <c r="R18" s="15" t="s">
        <v>597</v>
      </c>
    </row>
    <row r="19" spans="1:18" ht="15">
      <c r="A19" s="15" t="s">
        <v>744</v>
      </c>
      <c r="B19" s="15" t="s">
        <v>764</v>
      </c>
      <c r="C19" s="16">
        <v>40869</v>
      </c>
      <c r="D19" s="17">
        <v>520.85</v>
      </c>
      <c r="E19" s="17">
        <v>630.23</v>
      </c>
      <c r="F19" s="15" t="s">
        <v>426</v>
      </c>
      <c r="G19" s="101">
        <v>630715</v>
      </c>
      <c r="I19" s="16"/>
      <c r="J19" s="15"/>
      <c r="K19" s="16"/>
      <c r="L19" s="98"/>
      <c r="N19" s="15"/>
      <c r="Q19" s="15" t="s">
        <v>597</v>
      </c>
      <c r="R19" s="15" t="s">
        <v>597</v>
      </c>
    </row>
    <row r="20" spans="1:18" ht="15">
      <c r="A20" s="15" t="s">
        <v>744</v>
      </c>
      <c r="B20" s="15" t="s">
        <v>767</v>
      </c>
      <c r="C20" s="16">
        <v>40890</v>
      </c>
      <c r="D20" s="17">
        <v>129.41</v>
      </c>
      <c r="E20" s="17">
        <v>156.59</v>
      </c>
      <c r="F20" s="15" t="s">
        <v>426</v>
      </c>
      <c r="G20" s="101">
        <v>630715</v>
      </c>
      <c r="I20" s="16"/>
      <c r="J20" s="15"/>
      <c r="K20" s="16"/>
      <c r="L20" s="98"/>
      <c r="N20" s="15"/>
      <c r="Q20" s="15" t="s">
        <v>597</v>
      </c>
      <c r="R20" s="15" t="s">
        <v>597</v>
      </c>
    </row>
    <row r="21" spans="1:18" ht="15">
      <c r="A21" s="15" t="s">
        <v>744</v>
      </c>
      <c r="B21" s="15" t="s">
        <v>768</v>
      </c>
      <c r="C21" s="16">
        <v>40892</v>
      </c>
      <c r="D21" s="17">
        <v>486.14</v>
      </c>
      <c r="E21" s="17">
        <v>588.23</v>
      </c>
      <c r="F21" s="15" t="s">
        <v>426</v>
      </c>
      <c r="G21" s="22">
        <v>630715</v>
      </c>
      <c r="I21" s="16"/>
      <c r="J21" s="15"/>
      <c r="K21" s="16"/>
      <c r="L21" s="98"/>
      <c r="N21" s="15"/>
      <c r="Q21" s="15" t="s">
        <v>597</v>
      </c>
      <c r="R21" s="15" t="s">
        <v>597</v>
      </c>
    </row>
    <row r="22" spans="1:18" ht="15">
      <c r="A22" s="15" t="s">
        <v>748</v>
      </c>
      <c r="B22" s="20">
        <v>184</v>
      </c>
      <c r="C22" s="16">
        <v>40900</v>
      </c>
      <c r="D22" s="17">
        <v>240</v>
      </c>
      <c r="E22" s="17">
        <v>290.4</v>
      </c>
      <c r="F22" s="15" t="s">
        <v>426</v>
      </c>
      <c r="G22" s="104" t="s">
        <v>713</v>
      </c>
      <c r="I22" s="16"/>
      <c r="J22" s="15"/>
      <c r="K22" s="16"/>
      <c r="L22" s="98"/>
      <c r="N22" s="15"/>
      <c r="Q22" s="15" t="s">
        <v>597</v>
      </c>
      <c r="R22" s="15" t="s">
        <v>597</v>
      </c>
    </row>
    <row r="23" spans="1:18" ht="15">
      <c r="A23" s="15" t="s">
        <v>744</v>
      </c>
      <c r="B23" s="20">
        <v>787765</v>
      </c>
      <c r="C23" s="16">
        <v>40578</v>
      </c>
      <c r="D23" s="17">
        <v>292.08</v>
      </c>
      <c r="E23" s="17">
        <v>350.5</v>
      </c>
      <c r="F23" s="15" t="s">
        <v>426</v>
      </c>
      <c r="G23" s="104" t="s">
        <v>713</v>
      </c>
      <c r="H23" s="32" t="s">
        <v>769</v>
      </c>
      <c r="I23" s="16"/>
      <c r="J23" s="15"/>
      <c r="K23" s="16"/>
      <c r="L23" s="98"/>
      <c r="N23" s="15"/>
      <c r="Q23" s="15" t="s">
        <v>597</v>
      </c>
      <c r="R23" s="15" t="s">
        <v>597</v>
      </c>
    </row>
    <row r="24" spans="1:18" ht="15">
      <c r="A24" s="15" t="s">
        <v>744</v>
      </c>
      <c r="B24" s="20">
        <v>789899</v>
      </c>
      <c r="C24" s="16">
        <v>40584</v>
      </c>
      <c r="D24" s="17">
        <v>-180</v>
      </c>
      <c r="E24" s="17">
        <v>-216</v>
      </c>
      <c r="F24" s="15" t="s">
        <v>426</v>
      </c>
      <c r="G24" s="104" t="s">
        <v>713</v>
      </c>
      <c r="H24" s="32" t="s">
        <v>769</v>
      </c>
      <c r="I24" s="16"/>
      <c r="J24" s="15"/>
      <c r="K24" s="16"/>
      <c r="L24" s="98"/>
      <c r="N24" s="15"/>
      <c r="Q24" s="15" t="s">
        <v>597</v>
      </c>
      <c r="R24" s="15" t="s">
        <v>597</v>
      </c>
    </row>
    <row r="25" spans="1:18" ht="15">
      <c r="A25" s="15" t="s">
        <v>744</v>
      </c>
      <c r="B25" s="20">
        <v>801622</v>
      </c>
      <c r="C25" s="16">
        <v>40618</v>
      </c>
      <c r="D25" s="17">
        <v>91</v>
      </c>
      <c r="E25" s="17">
        <v>109.2</v>
      </c>
      <c r="F25" s="15" t="s">
        <v>426</v>
      </c>
      <c r="G25" s="107" t="s">
        <v>713</v>
      </c>
      <c r="H25" s="32" t="s">
        <v>769</v>
      </c>
      <c r="I25" s="16"/>
      <c r="J25" s="15"/>
      <c r="K25" s="16"/>
      <c r="L25" s="98"/>
      <c r="N25" s="15"/>
      <c r="Q25" s="15" t="s">
        <v>597</v>
      </c>
      <c r="R25" s="15" t="s">
        <v>597</v>
      </c>
    </row>
    <row r="26" spans="1:18" ht="15">
      <c r="A26" s="15" t="s">
        <v>744</v>
      </c>
      <c r="B26" s="20">
        <v>803123</v>
      </c>
      <c r="C26" s="16">
        <v>40624</v>
      </c>
      <c r="D26" s="17">
        <v>91</v>
      </c>
      <c r="E26" s="17">
        <v>109.2</v>
      </c>
      <c r="F26" s="15" t="s">
        <v>426</v>
      </c>
      <c r="G26" s="104" t="s">
        <v>713</v>
      </c>
      <c r="H26" s="32" t="s">
        <v>769</v>
      </c>
      <c r="I26" s="16"/>
      <c r="J26" s="15"/>
      <c r="K26" s="16"/>
      <c r="L26" s="98"/>
      <c r="N26" s="15"/>
      <c r="Q26" s="15" t="s">
        <v>597</v>
      </c>
      <c r="R26" s="15" t="s">
        <v>597</v>
      </c>
    </row>
    <row r="27" spans="1:18" ht="15">
      <c r="A27" s="15" t="s">
        <v>744</v>
      </c>
      <c r="B27" s="20">
        <v>806024</v>
      </c>
      <c r="C27" s="16">
        <v>40633</v>
      </c>
      <c r="D27" s="17">
        <v>83.6</v>
      </c>
      <c r="E27" s="17">
        <v>100.32</v>
      </c>
      <c r="F27" s="15" t="s">
        <v>426</v>
      </c>
      <c r="G27" s="104" t="s">
        <v>713</v>
      </c>
      <c r="H27" s="32" t="s">
        <v>769</v>
      </c>
      <c r="I27" s="16"/>
      <c r="J27" s="15"/>
      <c r="K27" s="16"/>
      <c r="L27" s="98"/>
      <c r="N27" s="15"/>
      <c r="Q27" s="15" t="s">
        <v>597</v>
      </c>
      <c r="R27" s="15" t="s">
        <v>597</v>
      </c>
    </row>
    <row r="28" spans="1:18" ht="15">
      <c r="A28" s="15" t="s">
        <v>744</v>
      </c>
      <c r="B28" s="20">
        <v>807058</v>
      </c>
      <c r="C28" s="16">
        <v>40634</v>
      </c>
      <c r="D28" s="17">
        <v>41</v>
      </c>
      <c r="E28" s="17">
        <v>49.2</v>
      </c>
      <c r="F28" s="15" t="s">
        <v>426</v>
      </c>
      <c r="G28" s="107" t="s">
        <v>713</v>
      </c>
      <c r="H28" s="32" t="s">
        <v>769</v>
      </c>
      <c r="I28" s="16"/>
      <c r="J28" s="15"/>
      <c r="K28" s="16"/>
      <c r="L28" s="98"/>
      <c r="N28" s="15"/>
      <c r="Q28" s="15" t="s">
        <v>597</v>
      </c>
      <c r="R28" s="15" t="s">
        <v>597</v>
      </c>
    </row>
    <row r="29" spans="1:18" ht="15">
      <c r="A29" s="15" t="s">
        <v>744</v>
      </c>
      <c r="B29" s="20">
        <v>815567</v>
      </c>
      <c r="C29" s="16">
        <v>40662</v>
      </c>
      <c r="D29" s="17">
        <v>139.52</v>
      </c>
      <c r="E29" s="17">
        <v>167.42</v>
      </c>
      <c r="F29" s="15" t="s">
        <v>426</v>
      </c>
      <c r="G29" s="107" t="s">
        <v>713</v>
      </c>
      <c r="H29" s="32" t="s">
        <v>769</v>
      </c>
      <c r="I29" s="16"/>
      <c r="J29" s="15"/>
      <c r="K29" s="16"/>
      <c r="L29" s="98"/>
      <c r="N29" s="15"/>
      <c r="Q29" s="15" t="s">
        <v>597</v>
      </c>
      <c r="R29" s="15" t="s">
        <v>597</v>
      </c>
    </row>
    <row r="30" spans="1:18" ht="15">
      <c r="A30" s="15" t="s">
        <v>744</v>
      </c>
      <c r="B30" s="15" t="s">
        <v>752</v>
      </c>
      <c r="C30" s="16">
        <v>40667</v>
      </c>
      <c r="D30" s="17">
        <v>-150.59</v>
      </c>
      <c r="E30" s="17">
        <v>-180.71</v>
      </c>
      <c r="F30" s="15" t="s">
        <v>426</v>
      </c>
      <c r="G30" s="107" t="s">
        <v>713</v>
      </c>
      <c r="H30" s="32" t="s">
        <v>769</v>
      </c>
      <c r="I30" s="16"/>
      <c r="J30" s="15"/>
      <c r="K30" s="16"/>
      <c r="L30" s="98"/>
      <c r="N30" s="15"/>
      <c r="Q30" s="15" t="s">
        <v>597</v>
      </c>
      <c r="R30" s="15" t="s">
        <v>597</v>
      </c>
    </row>
    <row r="31" spans="1:18" ht="15">
      <c r="A31" s="15" t="s">
        <v>744</v>
      </c>
      <c r="B31" s="15" t="s">
        <v>753</v>
      </c>
      <c r="C31" s="16">
        <v>40669</v>
      </c>
      <c r="D31" s="17">
        <v>-13.69</v>
      </c>
      <c r="E31" s="17">
        <v>-16.43</v>
      </c>
      <c r="F31" s="15" t="s">
        <v>426</v>
      </c>
      <c r="G31" s="107" t="s">
        <v>713</v>
      </c>
      <c r="H31" s="32" t="s">
        <v>769</v>
      </c>
      <c r="I31" s="16"/>
      <c r="J31" s="15"/>
      <c r="K31" s="16"/>
      <c r="L31" s="98"/>
      <c r="N31" s="15"/>
      <c r="Q31" s="15" t="s">
        <v>597</v>
      </c>
      <c r="R31" s="15" t="s">
        <v>597</v>
      </c>
    </row>
    <row r="32" spans="1:18" ht="15">
      <c r="A32" s="15" t="s">
        <v>744</v>
      </c>
      <c r="B32" s="20">
        <v>827900</v>
      </c>
      <c r="C32" s="16">
        <v>40701</v>
      </c>
      <c r="D32" s="17">
        <v>182</v>
      </c>
      <c r="E32" s="17">
        <v>218.4</v>
      </c>
      <c r="F32" s="15" t="s">
        <v>426</v>
      </c>
      <c r="G32" s="107" t="s">
        <v>713</v>
      </c>
      <c r="H32" s="32" t="s">
        <v>769</v>
      </c>
      <c r="I32" s="16"/>
      <c r="J32" s="15"/>
      <c r="K32" s="16"/>
      <c r="L32" s="98"/>
      <c r="N32" s="15"/>
      <c r="Q32" s="15" t="s">
        <v>597</v>
      </c>
      <c r="R32" s="15" t="s">
        <v>597</v>
      </c>
    </row>
    <row r="33" spans="1:18" ht="15">
      <c r="A33" s="15" t="s">
        <v>744</v>
      </c>
      <c r="B33" s="15" t="s">
        <v>756</v>
      </c>
      <c r="C33" s="16">
        <v>40707</v>
      </c>
      <c r="D33" s="17">
        <v>-8.79</v>
      </c>
      <c r="E33" s="17">
        <v>-10.55</v>
      </c>
      <c r="F33" s="15" t="s">
        <v>426</v>
      </c>
      <c r="G33" s="104" t="s">
        <v>713</v>
      </c>
      <c r="H33" s="32" t="s">
        <v>769</v>
      </c>
      <c r="I33" s="16"/>
      <c r="J33" s="15"/>
      <c r="K33" s="16"/>
      <c r="L33" s="98"/>
      <c r="N33" s="15"/>
      <c r="Q33" s="15" t="s">
        <v>597</v>
      </c>
      <c r="R33" s="15" t="s">
        <v>597</v>
      </c>
    </row>
    <row r="34" spans="1:18" ht="15">
      <c r="A34" s="15" t="s">
        <v>744</v>
      </c>
      <c r="B34" s="20">
        <v>829449</v>
      </c>
      <c r="C34" s="16">
        <v>40707</v>
      </c>
      <c r="D34" s="17">
        <v>5.67</v>
      </c>
      <c r="E34" s="17">
        <v>6.8</v>
      </c>
      <c r="F34" s="15" t="s">
        <v>426</v>
      </c>
      <c r="G34" s="107" t="s">
        <v>713</v>
      </c>
      <c r="H34" s="32" t="s">
        <v>769</v>
      </c>
      <c r="I34" s="16"/>
      <c r="J34" s="15"/>
      <c r="K34" s="16"/>
      <c r="L34" s="98"/>
      <c r="N34" s="15"/>
      <c r="Q34" s="15" t="s">
        <v>597</v>
      </c>
      <c r="R34" s="15" t="s">
        <v>597</v>
      </c>
    </row>
    <row r="35" spans="1:18" ht="15">
      <c r="A35" s="15" t="s">
        <v>744</v>
      </c>
      <c r="B35" s="20">
        <v>875397</v>
      </c>
      <c r="C35" s="16">
        <v>40870</v>
      </c>
      <c r="D35" s="17">
        <v>17.5</v>
      </c>
      <c r="E35" s="17">
        <v>21.18</v>
      </c>
      <c r="F35" s="15" t="s">
        <v>426</v>
      </c>
      <c r="G35" s="107" t="s">
        <v>713</v>
      </c>
      <c r="H35" s="32" t="s">
        <v>769</v>
      </c>
      <c r="I35" s="16"/>
      <c r="J35" s="15"/>
      <c r="K35" s="16"/>
      <c r="L35" s="98"/>
      <c r="N35" s="15"/>
      <c r="Q35" s="15" t="s">
        <v>597</v>
      </c>
      <c r="R35" s="15" t="s">
        <v>597</v>
      </c>
    </row>
    <row r="39" spans="3:6" ht="15">
      <c r="C39" s="21">
        <v>630715</v>
      </c>
      <c r="D39" s="17">
        <v>4825.46</v>
      </c>
      <c r="E39" s="32"/>
      <c r="F39" s="17"/>
    </row>
    <row r="40" spans="3:7" ht="15">
      <c r="C40" s="32" t="s">
        <v>540</v>
      </c>
      <c r="D40" s="26">
        <f>SUM(B49:B62)</f>
        <v>830.2999999999998</v>
      </c>
      <c r="E40" s="85"/>
      <c r="G40" s="53"/>
    </row>
    <row r="41" spans="3:7" ht="15">
      <c r="C41" s="32" t="s">
        <v>738</v>
      </c>
      <c r="D41" s="26">
        <f>D39+D40</f>
        <v>5655.76</v>
      </c>
      <c r="E41" s="85" t="s">
        <v>661</v>
      </c>
      <c r="G41" s="86">
        <f>D41-D43</f>
        <v>-1487.170000000001</v>
      </c>
    </row>
    <row r="42" ht="12.75">
      <c r="E42" s="85"/>
    </row>
    <row r="43" spans="3:4" ht="15">
      <c r="C43" s="32" t="s">
        <v>741</v>
      </c>
      <c r="D43" s="17">
        <f>SUM(D2:D35)</f>
        <v>7142.930000000001</v>
      </c>
    </row>
    <row r="44" spans="3:7" ht="15">
      <c r="C44" s="32"/>
      <c r="D44" s="17"/>
      <c r="E44" s="85"/>
      <c r="G44" s="86"/>
    </row>
    <row r="45" spans="3:5" ht="15">
      <c r="C45" s="32"/>
      <c r="D45" s="26"/>
      <c r="E45" s="85"/>
    </row>
    <row r="46" spans="3:7" ht="15">
      <c r="C46" s="32"/>
      <c r="D46" s="26"/>
      <c r="E46" s="85"/>
      <c r="G46" s="53"/>
    </row>
    <row r="47" spans="1:4" ht="12.75">
      <c r="A47" s="135" t="s">
        <v>633</v>
      </c>
      <c r="B47" s="136"/>
      <c r="C47" s="136"/>
      <c r="D47" s="137"/>
    </row>
    <row r="48" spans="1:4" ht="12.75">
      <c r="A48" s="69" t="s">
        <v>535</v>
      </c>
      <c r="B48" s="70" t="s">
        <v>419</v>
      </c>
      <c r="C48" s="70" t="s">
        <v>587</v>
      </c>
      <c r="D48" s="71" t="s">
        <v>588</v>
      </c>
    </row>
    <row r="49" spans="1:4" ht="30">
      <c r="A49" s="15" t="s">
        <v>770</v>
      </c>
      <c r="B49" s="17">
        <v>240</v>
      </c>
      <c r="C49" s="22">
        <v>630715</v>
      </c>
      <c r="D49" s="74" t="s">
        <v>620</v>
      </c>
    </row>
    <row r="50" spans="1:4" ht="15">
      <c r="A50" s="15" t="s">
        <v>771</v>
      </c>
      <c r="B50" s="17">
        <v>292.08</v>
      </c>
      <c r="C50" s="22">
        <v>630715</v>
      </c>
      <c r="D50" s="108" t="s">
        <v>784</v>
      </c>
    </row>
    <row r="51" spans="1:4" ht="15">
      <c r="A51" s="15" t="s">
        <v>772</v>
      </c>
      <c r="B51" s="17">
        <v>-180</v>
      </c>
      <c r="C51" s="22">
        <v>630715</v>
      </c>
      <c r="D51" s="109" t="s">
        <v>784</v>
      </c>
    </row>
    <row r="52" spans="1:4" ht="15">
      <c r="A52" s="15" t="s">
        <v>773</v>
      </c>
      <c r="B52" s="17">
        <v>91</v>
      </c>
      <c r="C52" s="22">
        <v>630715</v>
      </c>
      <c r="D52" s="109" t="s">
        <v>784</v>
      </c>
    </row>
    <row r="53" spans="1:4" ht="15">
      <c r="A53" s="15" t="s">
        <v>774</v>
      </c>
      <c r="B53" s="17">
        <v>91</v>
      </c>
      <c r="C53" s="22">
        <v>630715</v>
      </c>
      <c r="D53" s="109" t="s">
        <v>784</v>
      </c>
    </row>
    <row r="54" spans="1:4" ht="15">
      <c r="A54" s="15" t="s">
        <v>775</v>
      </c>
      <c r="B54" s="17">
        <v>83.6</v>
      </c>
      <c r="C54" s="22">
        <v>630715</v>
      </c>
      <c r="D54" s="109" t="s">
        <v>784</v>
      </c>
    </row>
    <row r="55" spans="1:4" ht="15">
      <c r="A55" s="15" t="s">
        <v>776</v>
      </c>
      <c r="B55" s="17">
        <v>41</v>
      </c>
      <c r="C55" s="22">
        <v>630715</v>
      </c>
      <c r="D55" s="109" t="s">
        <v>784</v>
      </c>
    </row>
    <row r="56" spans="1:4" ht="15">
      <c r="A56" s="15" t="s">
        <v>777</v>
      </c>
      <c r="B56" s="17">
        <v>139.52</v>
      </c>
      <c r="C56" s="22">
        <v>630715</v>
      </c>
      <c r="D56" s="109" t="s">
        <v>784</v>
      </c>
    </row>
    <row r="57" spans="1:4" ht="30">
      <c r="A57" s="15" t="s">
        <v>778</v>
      </c>
      <c r="B57" s="17">
        <v>-150.59</v>
      </c>
      <c r="C57" s="22">
        <v>630715</v>
      </c>
      <c r="D57" s="109" t="s">
        <v>784</v>
      </c>
    </row>
    <row r="58" spans="1:4" ht="30">
      <c r="A58" s="15" t="s">
        <v>779</v>
      </c>
      <c r="B58" s="17">
        <v>-13.69</v>
      </c>
      <c r="C58" s="22">
        <v>630715</v>
      </c>
      <c r="D58" s="109" t="s">
        <v>784</v>
      </c>
    </row>
    <row r="59" spans="1:4" ht="15">
      <c r="A59" s="15" t="s">
        <v>780</v>
      </c>
      <c r="B59" s="17">
        <v>182</v>
      </c>
      <c r="C59" s="22">
        <v>630715</v>
      </c>
      <c r="D59" s="109" t="s">
        <v>784</v>
      </c>
    </row>
    <row r="60" spans="1:4" ht="30">
      <c r="A60" s="15" t="s">
        <v>781</v>
      </c>
      <c r="B60" s="17">
        <v>-8.79</v>
      </c>
      <c r="C60" s="22">
        <v>630715</v>
      </c>
      <c r="D60" s="109" t="s">
        <v>784</v>
      </c>
    </row>
    <row r="61" spans="1:4" ht="15">
      <c r="A61" s="15" t="s">
        <v>782</v>
      </c>
      <c r="B61" s="17">
        <v>5.67</v>
      </c>
      <c r="C61" s="22">
        <v>630715</v>
      </c>
      <c r="D61" s="109" t="s">
        <v>784</v>
      </c>
    </row>
    <row r="62" spans="1:4" ht="15">
      <c r="A62" s="105" t="s">
        <v>783</v>
      </c>
      <c r="B62" s="106">
        <v>17.5</v>
      </c>
      <c r="C62" s="77">
        <v>630715</v>
      </c>
      <c r="D62" s="110" t="s">
        <v>784</v>
      </c>
    </row>
  </sheetData>
  <sheetProtection/>
  <mergeCells count="1">
    <mergeCell ref="A47:D4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6">
      <selection activeCell="G44" sqref="G44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19.00390625" style="14" customWidth="1"/>
    <col min="5" max="5" width="18.57421875" style="14" customWidth="1"/>
    <col min="6" max="6" width="10.00390625" style="14" customWidth="1"/>
    <col min="7" max="7" width="26.421875" style="14" customWidth="1"/>
    <col min="8" max="8" width="22.140625" style="14" customWidth="1"/>
    <col min="9" max="9" width="19.28125" style="14" customWidth="1"/>
    <col min="10" max="10" width="25.00390625" style="14" customWidth="1"/>
    <col min="11" max="11" width="18.8515625" style="14" customWidth="1"/>
    <col min="12" max="12" width="18.00390625" style="14" customWidth="1"/>
    <col min="13" max="13" width="20.57421875" style="14" customWidth="1"/>
    <col min="14" max="14" width="20.7109375" style="14" customWidth="1"/>
    <col min="15" max="15" width="18.140625" style="14" customWidth="1"/>
    <col min="16" max="16" width="16.7109375" style="14" customWidth="1"/>
    <col min="17" max="17" width="31.00390625" style="14" customWidth="1"/>
    <col min="18" max="18" width="30.8515625" style="14" customWidth="1"/>
    <col min="19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8" ht="15">
      <c r="A2" s="15" t="s">
        <v>786</v>
      </c>
      <c r="B2" s="15" t="s">
        <v>788</v>
      </c>
      <c r="C2" s="16">
        <v>40567</v>
      </c>
      <c r="D2" s="17">
        <v>85.3</v>
      </c>
      <c r="E2" s="17">
        <v>95.56</v>
      </c>
      <c r="F2" s="15" t="s">
        <v>426</v>
      </c>
      <c r="G2" s="22">
        <v>630724</v>
      </c>
      <c r="I2" s="16"/>
      <c r="J2" s="15"/>
      <c r="K2" s="16"/>
      <c r="L2" s="98"/>
      <c r="N2" s="15"/>
      <c r="Q2" s="15"/>
      <c r="R2" s="15" t="s">
        <v>597</v>
      </c>
    </row>
    <row r="3" spans="1:18" ht="15">
      <c r="A3" s="15" t="s">
        <v>786</v>
      </c>
      <c r="B3" s="15" t="s">
        <v>793</v>
      </c>
      <c r="C3" s="16">
        <v>40603</v>
      </c>
      <c r="D3" s="17">
        <v>87.7</v>
      </c>
      <c r="E3" s="17">
        <v>98.2</v>
      </c>
      <c r="F3" s="15" t="s">
        <v>426</v>
      </c>
      <c r="G3" s="22">
        <v>630724</v>
      </c>
      <c r="I3" s="16"/>
      <c r="J3" s="15"/>
      <c r="K3" s="16"/>
      <c r="L3" s="98"/>
      <c r="N3" s="15"/>
      <c r="Q3" s="15" t="s">
        <v>597</v>
      </c>
      <c r="R3" s="15" t="s">
        <v>597</v>
      </c>
    </row>
    <row r="4" spans="1:18" ht="15">
      <c r="A4" s="15" t="s">
        <v>786</v>
      </c>
      <c r="B4" s="15" t="s">
        <v>797</v>
      </c>
      <c r="C4" s="16">
        <v>40638</v>
      </c>
      <c r="D4" s="17">
        <v>73.3</v>
      </c>
      <c r="E4" s="17">
        <v>80.92</v>
      </c>
      <c r="F4" s="15" t="s">
        <v>426</v>
      </c>
      <c r="G4" s="22">
        <v>630724</v>
      </c>
      <c r="I4" s="16"/>
      <c r="J4" s="15"/>
      <c r="K4" s="16"/>
      <c r="L4" s="98"/>
      <c r="N4" s="15"/>
      <c r="Q4" s="15"/>
      <c r="R4" s="15" t="s">
        <v>597</v>
      </c>
    </row>
    <row r="5" spans="1:18" ht="15">
      <c r="A5" s="15" t="s">
        <v>786</v>
      </c>
      <c r="B5" s="15" t="s">
        <v>798</v>
      </c>
      <c r="C5" s="16">
        <v>40660</v>
      </c>
      <c r="D5" s="17">
        <v>97.3</v>
      </c>
      <c r="E5" s="17">
        <v>109.72</v>
      </c>
      <c r="F5" s="15" t="s">
        <v>426</v>
      </c>
      <c r="G5" s="22">
        <v>630724</v>
      </c>
      <c r="I5" s="16"/>
      <c r="J5" s="15"/>
      <c r="K5" s="16"/>
      <c r="L5" s="98"/>
      <c r="N5" s="15"/>
      <c r="Q5" s="15"/>
      <c r="R5" s="15" t="s">
        <v>597</v>
      </c>
    </row>
    <row r="6" spans="1:18" ht="15">
      <c r="A6" s="15" t="s">
        <v>786</v>
      </c>
      <c r="B6" s="15" t="s">
        <v>800</v>
      </c>
      <c r="C6" s="16">
        <v>40686</v>
      </c>
      <c r="D6" s="17">
        <v>87.7</v>
      </c>
      <c r="E6" s="17">
        <v>98.2</v>
      </c>
      <c r="F6" s="15" t="s">
        <v>426</v>
      </c>
      <c r="G6" s="22">
        <v>630724</v>
      </c>
      <c r="I6" s="16"/>
      <c r="J6" s="15"/>
      <c r="K6" s="16"/>
      <c r="L6" s="98"/>
      <c r="N6" s="15"/>
      <c r="Q6" s="15"/>
      <c r="R6" s="15" t="s">
        <v>597</v>
      </c>
    </row>
    <row r="7" spans="1:18" ht="15">
      <c r="A7" s="15" t="s">
        <v>786</v>
      </c>
      <c r="B7" s="15" t="s">
        <v>802</v>
      </c>
      <c r="C7" s="16">
        <v>40709</v>
      </c>
      <c r="D7" s="17">
        <v>82.9</v>
      </c>
      <c r="E7" s="17">
        <v>92.44</v>
      </c>
      <c r="F7" s="15" t="s">
        <v>426</v>
      </c>
      <c r="G7" s="22">
        <v>630724</v>
      </c>
      <c r="I7" s="16"/>
      <c r="J7" s="15"/>
      <c r="K7" s="16"/>
      <c r="L7" s="98"/>
      <c r="N7" s="15"/>
      <c r="Q7" s="15"/>
      <c r="R7" s="15" t="s">
        <v>597</v>
      </c>
    </row>
    <row r="8" spans="1:18" ht="15">
      <c r="A8" s="15" t="s">
        <v>786</v>
      </c>
      <c r="B8" s="15" t="s">
        <v>804</v>
      </c>
      <c r="C8" s="16">
        <v>40724</v>
      </c>
      <c r="D8" s="17">
        <v>73.3</v>
      </c>
      <c r="E8" s="17">
        <v>80.92</v>
      </c>
      <c r="F8" s="15" t="s">
        <v>426</v>
      </c>
      <c r="G8" s="22">
        <v>630724</v>
      </c>
      <c r="I8" s="16"/>
      <c r="J8" s="15"/>
      <c r="K8" s="16"/>
      <c r="L8" s="98"/>
      <c r="N8" s="15"/>
      <c r="Q8" s="15"/>
      <c r="R8" s="15" t="s">
        <v>597</v>
      </c>
    </row>
    <row r="9" spans="1:18" ht="15">
      <c r="A9" s="15" t="s">
        <v>786</v>
      </c>
      <c r="B9" s="15" t="s">
        <v>806</v>
      </c>
      <c r="C9" s="16">
        <v>40737</v>
      </c>
      <c r="D9" s="17">
        <v>82.9</v>
      </c>
      <c r="E9" s="17">
        <v>92.44</v>
      </c>
      <c r="F9" s="15" t="s">
        <v>426</v>
      </c>
      <c r="G9" s="22">
        <v>630724</v>
      </c>
      <c r="I9" s="16"/>
      <c r="J9" s="15"/>
      <c r="K9" s="16"/>
      <c r="L9" s="98"/>
      <c r="N9" s="15"/>
      <c r="Q9" s="15"/>
      <c r="R9" s="15" t="s">
        <v>597</v>
      </c>
    </row>
    <row r="10" spans="1:18" ht="15">
      <c r="A10" s="15" t="s">
        <v>786</v>
      </c>
      <c r="B10" s="15" t="s">
        <v>808</v>
      </c>
      <c r="C10" s="16">
        <v>40778</v>
      </c>
      <c r="D10" s="17">
        <v>73.3</v>
      </c>
      <c r="E10" s="17">
        <v>80.92</v>
      </c>
      <c r="F10" s="15" t="s">
        <v>426</v>
      </c>
      <c r="G10" s="22">
        <v>630724</v>
      </c>
      <c r="I10" s="16"/>
      <c r="J10" s="15"/>
      <c r="K10" s="16"/>
      <c r="L10" s="98"/>
      <c r="N10" s="15"/>
      <c r="Q10" s="15"/>
      <c r="R10" s="15" t="s">
        <v>597</v>
      </c>
    </row>
    <row r="11" spans="1:18" ht="15">
      <c r="A11" s="15" t="s">
        <v>786</v>
      </c>
      <c r="B11" s="15" t="s">
        <v>812</v>
      </c>
      <c r="C11" s="16">
        <v>40795</v>
      </c>
      <c r="D11" s="17">
        <v>75.7</v>
      </c>
      <c r="E11" s="17">
        <v>83.8</v>
      </c>
      <c r="F11" s="15" t="s">
        <v>426</v>
      </c>
      <c r="G11" s="22">
        <v>630724</v>
      </c>
      <c r="I11" s="16"/>
      <c r="J11" s="15"/>
      <c r="K11" s="16"/>
      <c r="L11" s="98"/>
      <c r="N11" s="15"/>
      <c r="Q11" s="15"/>
      <c r="R11" s="15" t="s">
        <v>597</v>
      </c>
    </row>
    <row r="12" spans="1:18" ht="15">
      <c r="A12" s="15" t="s">
        <v>786</v>
      </c>
      <c r="B12" s="15" t="s">
        <v>813</v>
      </c>
      <c r="C12" s="16">
        <v>40812</v>
      </c>
      <c r="D12" s="17">
        <v>78.1</v>
      </c>
      <c r="E12" s="17">
        <v>86.76</v>
      </c>
      <c r="F12" s="15" t="s">
        <v>426</v>
      </c>
      <c r="G12" s="22">
        <v>630724</v>
      </c>
      <c r="I12" s="16"/>
      <c r="J12" s="15"/>
      <c r="K12" s="16"/>
      <c r="L12" s="98"/>
      <c r="N12" s="15"/>
      <c r="Q12" s="15"/>
      <c r="R12" s="15" t="s">
        <v>597</v>
      </c>
    </row>
    <row r="13" spans="1:18" ht="15">
      <c r="A13" s="15" t="s">
        <v>786</v>
      </c>
      <c r="B13" s="15" t="s">
        <v>815</v>
      </c>
      <c r="C13" s="16">
        <v>40834</v>
      </c>
      <c r="D13" s="17">
        <v>78.1</v>
      </c>
      <c r="E13" s="17">
        <v>86.76</v>
      </c>
      <c r="F13" s="15" t="s">
        <v>426</v>
      </c>
      <c r="G13" s="22">
        <v>630724</v>
      </c>
      <c r="I13" s="16"/>
      <c r="J13" s="15"/>
      <c r="K13" s="16"/>
      <c r="L13" s="98"/>
      <c r="N13" s="15"/>
      <c r="Q13" s="15"/>
      <c r="R13" s="15" t="s">
        <v>597</v>
      </c>
    </row>
    <row r="14" spans="1:18" ht="15">
      <c r="A14" s="15" t="s">
        <v>786</v>
      </c>
      <c r="B14" s="15" t="s">
        <v>817</v>
      </c>
      <c r="C14" s="16">
        <v>40856</v>
      </c>
      <c r="D14" s="17">
        <v>82.9</v>
      </c>
      <c r="E14" s="17">
        <v>92.57</v>
      </c>
      <c r="F14" s="15" t="s">
        <v>426</v>
      </c>
      <c r="G14" s="22">
        <v>630724</v>
      </c>
      <c r="I14" s="16"/>
      <c r="J14" s="15"/>
      <c r="K14" s="16"/>
      <c r="L14" s="98"/>
      <c r="N14" s="15"/>
      <c r="Q14" s="15"/>
      <c r="R14" s="15" t="s">
        <v>597</v>
      </c>
    </row>
    <row r="15" spans="1:18" ht="15">
      <c r="A15" s="15" t="s">
        <v>786</v>
      </c>
      <c r="B15" s="15" t="s">
        <v>819</v>
      </c>
      <c r="C15" s="16">
        <v>40878</v>
      </c>
      <c r="D15" s="17">
        <v>104.5</v>
      </c>
      <c r="E15" s="17">
        <v>118.7</v>
      </c>
      <c r="F15" s="15" t="s">
        <v>426</v>
      </c>
      <c r="G15" s="22">
        <v>630724</v>
      </c>
      <c r="I15" s="16"/>
      <c r="J15" s="15"/>
      <c r="K15" s="16"/>
      <c r="L15" s="98"/>
      <c r="N15" s="15"/>
      <c r="Q15" s="15" t="s">
        <v>597</v>
      </c>
      <c r="R15" s="15" t="s">
        <v>597</v>
      </c>
    </row>
    <row r="16" spans="1:18" ht="15">
      <c r="A16" s="15" t="s">
        <v>786</v>
      </c>
      <c r="B16" s="15" t="s">
        <v>820</v>
      </c>
      <c r="C16" s="16">
        <v>40899</v>
      </c>
      <c r="D16" s="17">
        <v>70.4</v>
      </c>
      <c r="E16" s="17">
        <v>80.95</v>
      </c>
      <c r="F16" s="15" t="s">
        <v>426</v>
      </c>
      <c r="G16" s="22" t="s">
        <v>713</v>
      </c>
      <c r="I16" s="16"/>
      <c r="J16" s="15"/>
      <c r="K16" s="16"/>
      <c r="L16" s="98"/>
      <c r="N16" s="15"/>
      <c r="Q16" s="15" t="s">
        <v>597</v>
      </c>
      <c r="R16" s="15" t="s">
        <v>597</v>
      </c>
    </row>
    <row r="17" spans="1:18" ht="15">
      <c r="A17" s="15" t="s">
        <v>794</v>
      </c>
      <c r="B17" s="15" t="s">
        <v>795</v>
      </c>
      <c r="C17" s="16">
        <v>40611</v>
      </c>
      <c r="D17" s="17">
        <v>241.68</v>
      </c>
      <c r="E17" s="17">
        <v>294.5</v>
      </c>
      <c r="F17" s="15" t="s">
        <v>426</v>
      </c>
      <c r="G17" s="22">
        <v>630724</v>
      </c>
      <c r="I17" s="16"/>
      <c r="J17" s="15"/>
      <c r="K17" s="16"/>
      <c r="L17" s="98"/>
      <c r="N17" s="15"/>
      <c r="Q17" s="15" t="s">
        <v>597</v>
      </c>
      <c r="R17" s="15" t="s">
        <v>597</v>
      </c>
    </row>
    <row r="18" spans="1:18" ht="15">
      <c r="A18" s="15" t="s">
        <v>794</v>
      </c>
      <c r="B18" s="15" t="s">
        <v>803</v>
      </c>
      <c r="C18" s="16">
        <v>40710</v>
      </c>
      <c r="D18" s="17">
        <v>154.17</v>
      </c>
      <c r="E18" s="17">
        <v>185</v>
      </c>
      <c r="F18" s="15" t="s">
        <v>426</v>
      </c>
      <c r="G18" s="22">
        <v>630724</v>
      </c>
      <c r="I18" s="16"/>
      <c r="J18" s="15"/>
      <c r="K18" s="16"/>
      <c r="L18" s="98"/>
      <c r="N18" s="15"/>
      <c r="Q18" s="15" t="s">
        <v>597</v>
      </c>
      <c r="R18" s="15" t="s">
        <v>597</v>
      </c>
    </row>
    <row r="19" spans="1:18" ht="15">
      <c r="A19" s="15" t="s">
        <v>794</v>
      </c>
      <c r="B19" s="15" t="s">
        <v>809</v>
      </c>
      <c r="C19" s="16">
        <v>40779</v>
      </c>
      <c r="D19" s="17">
        <v>183.6</v>
      </c>
      <c r="E19" s="17">
        <v>208.5</v>
      </c>
      <c r="F19" s="15" t="s">
        <v>426</v>
      </c>
      <c r="G19" s="22">
        <v>630724</v>
      </c>
      <c r="I19" s="16"/>
      <c r="J19" s="15"/>
      <c r="K19" s="16"/>
      <c r="L19" s="98"/>
      <c r="N19" s="15"/>
      <c r="Q19" s="15" t="s">
        <v>597</v>
      </c>
      <c r="R19" s="15" t="s">
        <v>597</v>
      </c>
    </row>
    <row r="20" spans="1:18" ht="15">
      <c r="A20" s="15" t="s">
        <v>794</v>
      </c>
      <c r="B20" s="15" t="s">
        <v>810</v>
      </c>
      <c r="C20" s="16">
        <v>40781</v>
      </c>
      <c r="D20" s="17">
        <v>447.08</v>
      </c>
      <c r="E20" s="17">
        <v>536.5</v>
      </c>
      <c r="F20" s="15" t="s">
        <v>426</v>
      </c>
      <c r="G20" s="22">
        <v>630724</v>
      </c>
      <c r="I20" s="16"/>
      <c r="J20" s="15"/>
      <c r="K20" s="16"/>
      <c r="L20" s="98"/>
      <c r="N20" s="15"/>
      <c r="Q20" s="15" t="s">
        <v>597</v>
      </c>
      <c r="R20" s="15" t="s">
        <v>597</v>
      </c>
    </row>
    <row r="21" spans="1:18" ht="15">
      <c r="A21" s="15" t="s">
        <v>789</v>
      </c>
      <c r="B21" s="15" t="s">
        <v>790</v>
      </c>
      <c r="C21" s="16">
        <v>40574</v>
      </c>
      <c r="D21" s="17">
        <v>-501.2</v>
      </c>
      <c r="E21" s="17">
        <v>-521.25</v>
      </c>
      <c r="F21" s="15" t="s">
        <v>426</v>
      </c>
      <c r="G21" s="22">
        <v>630724</v>
      </c>
      <c r="I21" s="16"/>
      <c r="J21" s="15"/>
      <c r="K21" s="16"/>
      <c r="L21" s="98"/>
      <c r="N21" s="15"/>
      <c r="Q21" s="15" t="s">
        <v>597</v>
      </c>
      <c r="R21" s="15" t="s">
        <v>597</v>
      </c>
    </row>
    <row r="22" spans="1:18" ht="15">
      <c r="A22" s="15" t="s">
        <v>789</v>
      </c>
      <c r="B22" s="15" t="s">
        <v>791</v>
      </c>
      <c r="C22" s="16">
        <v>40574</v>
      </c>
      <c r="D22" s="17">
        <v>937.2</v>
      </c>
      <c r="E22" s="17">
        <v>974.69</v>
      </c>
      <c r="F22" s="15" t="s">
        <v>426</v>
      </c>
      <c r="G22" s="22">
        <v>630724</v>
      </c>
      <c r="I22" s="16"/>
      <c r="J22" s="15"/>
      <c r="K22" s="16"/>
      <c r="L22" s="98"/>
      <c r="N22" s="15"/>
      <c r="Q22" s="15" t="s">
        <v>597</v>
      </c>
      <c r="R22" s="15" t="s">
        <v>597</v>
      </c>
    </row>
    <row r="23" spans="1:18" ht="15">
      <c r="A23" s="15" t="s">
        <v>789</v>
      </c>
      <c r="B23" s="15" t="s">
        <v>792</v>
      </c>
      <c r="C23" s="16">
        <v>40602</v>
      </c>
      <c r="D23" s="17">
        <v>304.8</v>
      </c>
      <c r="E23" s="17">
        <v>316.99</v>
      </c>
      <c r="F23" s="15" t="s">
        <v>426</v>
      </c>
      <c r="G23" s="22">
        <v>630724</v>
      </c>
      <c r="I23" s="16"/>
      <c r="J23" s="15"/>
      <c r="K23" s="16"/>
      <c r="L23" s="98"/>
      <c r="N23" s="15"/>
      <c r="Q23" s="15" t="s">
        <v>597</v>
      </c>
      <c r="R23" s="15" t="s">
        <v>597</v>
      </c>
    </row>
    <row r="24" spans="1:18" ht="15">
      <c r="A24" s="15" t="s">
        <v>789</v>
      </c>
      <c r="B24" s="15" t="s">
        <v>796</v>
      </c>
      <c r="C24" s="16">
        <v>40633</v>
      </c>
      <c r="D24" s="17">
        <v>364.4</v>
      </c>
      <c r="E24" s="17">
        <v>378.98</v>
      </c>
      <c r="F24" s="15" t="s">
        <v>426</v>
      </c>
      <c r="G24" s="22">
        <v>630724</v>
      </c>
      <c r="I24" s="16"/>
      <c r="J24" s="15"/>
      <c r="K24" s="16"/>
      <c r="L24" s="98"/>
      <c r="N24" s="15"/>
      <c r="Q24" s="15" t="s">
        <v>597</v>
      </c>
      <c r="R24" s="15" t="s">
        <v>597</v>
      </c>
    </row>
    <row r="25" spans="1:18" ht="15">
      <c r="A25" s="15" t="s">
        <v>789</v>
      </c>
      <c r="B25" s="15" t="s">
        <v>799</v>
      </c>
      <c r="C25" s="16">
        <v>40663</v>
      </c>
      <c r="D25" s="17">
        <v>294.4</v>
      </c>
      <c r="E25" s="17">
        <v>306.18</v>
      </c>
      <c r="F25" s="15" t="s">
        <v>426</v>
      </c>
      <c r="G25" s="22">
        <v>630724</v>
      </c>
      <c r="I25" s="16"/>
      <c r="J25" s="15"/>
      <c r="K25" s="16"/>
      <c r="L25" s="98"/>
      <c r="N25" s="15"/>
      <c r="Q25" s="15" t="s">
        <v>597</v>
      </c>
      <c r="R25" s="15" t="s">
        <v>597</v>
      </c>
    </row>
    <row r="26" spans="1:18" ht="15">
      <c r="A26" s="15" t="s">
        <v>789</v>
      </c>
      <c r="B26" s="15" t="s">
        <v>801</v>
      </c>
      <c r="C26" s="16">
        <v>40694</v>
      </c>
      <c r="D26" s="17">
        <v>373.2</v>
      </c>
      <c r="E26" s="17">
        <v>388.13</v>
      </c>
      <c r="F26" s="15" t="s">
        <v>426</v>
      </c>
      <c r="G26" s="22">
        <v>630724</v>
      </c>
      <c r="I26" s="16"/>
      <c r="J26" s="15"/>
      <c r="K26" s="16"/>
      <c r="L26" s="98"/>
      <c r="N26" s="15"/>
      <c r="Q26" s="15" t="s">
        <v>597</v>
      </c>
      <c r="R26" s="15" t="s">
        <v>597</v>
      </c>
    </row>
    <row r="27" spans="1:18" ht="15">
      <c r="A27" s="15" t="s">
        <v>789</v>
      </c>
      <c r="B27" s="15" t="s">
        <v>805</v>
      </c>
      <c r="C27" s="16">
        <v>40724</v>
      </c>
      <c r="D27" s="17">
        <v>262</v>
      </c>
      <c r="E27" s="17">
        <v>272.48</v>
      </c>
      <c r="F27" s="15" t="s">
        <v>426</v>
      </c>
      <c r="G27" s="22">
        <v>630724</v>
      </c>
      <c r="I27" s="16"/>
      <c r="J27" s="15"/>
      <c r="K27" s="16"/>
      <c r="L27" s="98"/>
      <c r="N27" s="15"/>
      <c r="Q27" s="15" t="s">
        <v>597</v>
      </c>
      <c r="R27" s="15" t="s">
        <v>597</v>
      </c>
    </row>
    <row r="28" spans="1:18" ht="15">
      <c r="A28" s="15" t="s">
        <v>789</v>
      </c>
      <c r="B28" s="15" t="s">
        <v>807</v>
      </c>
      <c r="C28" s="16">
        <v>40755</v>
      </c>
      <c r="D28" s="17">
        <v>233.2</v>
      </c>
      <c r="E28" s="17">
        <v>242.53</v>
      </c>
      <c r="F28" s="15" t="s">
        <v>426</v>
      </c>
      <c r="G28" s="22">
        <v>630724</v>
      </c>
      <c r="I28" s="16"/>
      <c r="J28" s="15"/>
      <c r="K28" s="16"/>
      <c r="L28" s="98"/>
      <c r="N28" s="15"/>
      <c r="Q28" s="15" t="s">
        <v>597</v>
      </c>
      <c r="R28" s="15" t="s">
        <v>597</v>
      </c>
    </row>
    <row r="29" spans="1:18" ht="15">
      <c r="A29" s="15" t="s">
        <v>789</v>
      </c>
      <c r="B29" s="15" t="s">
        <v>811</v>
      </c>
      <c r="C29" s="16">
        <v>40785</v>
      </c>
      <c r="D29" s="17">
        <v>152.4</v>
      </c>
      <c r="E29" s="17">
        <v>158.5</v>
      </c>
      <c r="F29" s="15" t="s">
        <v>426</v>
      </c>
      <c r="G29" s="22">
        <v>630724</v>
      </c>
      <c r="I29" s="16"/>
      <c r="J29" s="15"/>
      <c r="K29" s="16"/>
      <c r="L29" s="98"/>
      <c r="N29" s="15"/>
      <c r="Q29" s="15" t="s">
        <v>597</v>
      </c>
      <c r="R29" s="15" t="s">
        <v>597</v>
      </c>
    </row>
    <row r="30" spans="1:18" ht="15">
      <c r="A30" s="15" t="s">
        <v>789</v>
      </c>
      <c r="B30" s="15" t="s">
        <v>814</v>
      </c>
      <c r="C30" s="16">
        <v>40816</v>
      </c>
      <c r="D30" s="17">
        <v>298</v>
      </c>
      <c r="E30" s="17">
        <v>309.92</v>
      </c>
      <c r="F30" s="15" t="s">
        <v>426</v>
      </c>
      <c r="G30" s="22">
        <v>630724</v>
      </c>
      <c r="I30" s="16"/>
      <c r="J30" s="15"/>
      <c r="K30" s="16"/>
      <c r="L30" s="98"/>
      <c r="N30" s="15"/>
      <c r="Q30" s="15" t="s">
        <v>597</v>
      </c>
      <c r="R30" s="15" t="s">
        <v>597</v>
      </c>
    </row>
    <row r="31" spans="1:18" ht="15">
      <c r="A31" s="15" t="s">
        <v>789</v>
      </c>
      <c r="B31" s="15" t="s">
        <v>816</v>
      </c>
      <c r="C31" s="16">
        <v>40847</v>
      </c>
      <c r="D31" s="17">
        <v>159.2</v>
      </c>
      <c r="E31" s="17">
        <v>165.57</v>
      </c>
      <c r="F31" s="15" t="s">
        <v>426</v>
      </c>
      <c r="G31" s="22">
        <v>630724</v>
      </c>
      <c r="I31" s="16"/>
      <c r="J31" s="15"/>
      <c r="K31" s="16"/>
      <c r="L31" s="98"/>
      <c r="N31" s="15"/>
      <c r="Q31" s="15" t="s">
        <v>597</v>
      </c>
      <c r="R31" s="15" t="s">
        <v>597</v>
      </c>
    </row>
    <row r="32" spans="1:18" ht="15">
      <c r="A32" s="15" t="s">
        <v>789</v>
      </c>
      <c r="B32" s="15" t="s">
        <v>818</v>
      </c>
      <c r="C32" s="16">
        <v>40877</v>
      </c>
      <c r="D32" s="17">
        <v>472</v>
      </c>
      <c r="E32" s="17">
        <v>490.88</v>
      </c>
      <c r="F32" s="15" t="s">
        <v>426</v>
      </c>
      <c r="G32" s="22">
        <v>630724</v>
      </c>
      <c r="I32" s="16"/>
      <c r="J32" s="15"/>
      <c r="K32" s="16"/>
      <c r="L32" s="98"/>
      <c r="N32" s="15"/>
      <c r="Q32" s="15" t="s">
        <v>597</v>
      </c>
      <c r="R32" s="15" t="s">
        <v>597</v>
      </c>
    </row>
    <row r="33" spans="1:18" ht="15">
      <c r="A33" s="15" t="s">
        <v>789</v>
      </c>
      <c r="B33" s="15" t="s">
        <v>821</v>
      </c>
      <c r="C33" s="16">
        <v>40908</v>
      </c>
      <c r="D33" s="17">
        <v>180.8</v>
      </c>
      <c r="E33" s="17">
        <v>188.03</v>
      </c>
      <c r="F33" s="15" t="s">
        <v>426</v>
      </c>
      <c r="G33" s="104" t="s">
        <v>713</v>
      </c>
      <c r="I33" s="16"/>
      <c r="J33" s="15"/>
      <c r="K33" s="16"/>
      <c r="L33" s="98"/>
      <c r="N33" s="15"/>
      <c r="Q33" s="15" t="s">
        <v>597</v>
      </c>
      <c r="R33" s="15" t="s">
        <v>597</v>
      </c>
    </row>
    <row r="36" spans="3:4" ht="15">
      <c r="C36" s="21">
        <v>630715</v>
      </c>
      <c r="D36" s="17">
        <v>5365.97</v>
      </c>
    </row>
    <row r="37" spans="3:7" ht="15">
      <c r="C37" s="32" t="s">
        <v>659</v>
      </c>
      <c r="D37" s="31">
        <f>SUM(D2:D33)</f>
        <v>5790.33</v>
      </c>
      <c r="E37" s="85" t="s">
        <v>661</v>
      </c>
      <c r="G37" s="86">
        <f>D36-D37</f>
        <v>-424.3599999999997</v>
      </c>
    </row>
    <row r="38" spans="3:4" ht="12.75">
      <c r="C38" s="32" t="s">
        <v>540</v>
      </c>
      <c r="D38" s="31">
        <f>SUM(B44:B45)</f>
        <v>251.20000000000002</v>
      </c>
    </row>
    <row r="39" spans="3:7" ht="15">
      <c r="C39" s="32" t="s">
        <v>738</v>
      </c>
      <c r="D39" s="31">
        <f>D36+D38</f>
        <v>5617.17</v>
      </c>
      <c r="E39" s="85" t="s">
        <v>661</v>
      </c>
      <c r="G39" s="86">
        <f>D37-D39</f>
        <v>173.15999999999985</v>
      </c>
    </row>
    <row r="40" spans="3:4" ht="12.75">
      <c r="C40" s="32"/>
      <c r="D40" s="31"/>
    </row>
    <row r="42" spans="1:4" ht="12.75">
      <c r="A42" s="135" t="s">
        <v>633</v>
      </c>
      <c r="B42" s="138"/>
      <c r="C42" s="138"/>
      <c r="D42" s="139"/>
    </row>
    <row r="43" spans="1:4" ht="12.75">
      <c r="A43" s="69" t="s">
        <v>535</v>
      </c>
      <c r="B43" s="70" t="s">
        <v>419</v>
      </c>
      <c r="C43" s="70" t="s">
        <v>587</v>
      </c>
      <c r="D43" s="71" t="s">
        <v>588</v>
      </c>
    </row>
    <row r="44" spans="1:4" ht="30">
      <c r="A44" s="124" t="s">
        <v>822</v>
      </c>
      <c r="B44" s="127">
        <v>180.8</v>
      </c>
      <c r="C44" s="123">
        <v>630724</v>
      </c>
      <c r="D44" s="108" t="s">
        <v>620</v>
      </c>
    </row>
    <row r="45" spans="1:4" ht="30">
      <c r="A45" s="125" t="s">
        <v>903</v>
      </c>
      <c r="B45" s="128">
        <v>70.4</v>
      </c>
      <c r="C45" s="126">
        <v>630724</v>
      </c>
      <c r="D45" s="78" t="s">
        <v>620</v>
      </c>
    </row>
  </sheetData>
  <sheetProtection/>
  <mergeCells count="1">
    <mergeCell ref="A42:D4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18.7109375" style="14" customWidth="1"/>
    <col min="5" max="5" width="18.57421875" style="14" customWidth="1"/>
    <col min="6" max="6" width="10.00390625" style="14" customWidth="1"/>
    <col min="7" max="7" width="26.421875" style="14" customWidth="1"/>
    <col min="8" max="8" width="22.140625" style="14" customWidth="1"/>
    <col min="9" max="9" width="19.28125" style="14" customWidth="1"/>
    <col min="10" max="10" width="25.00390625" style="14" customWidth="1"/>
    <col min="11" max="11" width="18.8515625" style="14" customWidth="1"/>
    <col min="12" max="12" width="18.00390625" style="14" customWidth="1"/>
    <col min="13" max="13" width="20.57421875" style="14" customWidth="1"/>
    <col min="14" max="14" width="20.7109375" style="14" customWidth="1"/>
    <col min="15" max="15" width="18.140625" style="14" customWidth="1"/>
    <col min="16" max="16" width="16.7109375" style="14" customWidth="1"/>
    <col min="17" max="17" width="31.00390625" style="14" customWidth="1"/>
    <col min="18" max="18" width="30.8515625" style="14" customWidth="1"/>
    <col min="19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8" ht="15">
      <c r="A2" s="15" t="s">
        <v>835</v>
      </c>
      <c r="B2" s="15" t="s">
        <v>836</v>
      </c>
      <c r="C2" s="16">
        <v>40724</v>
      </c>
      <c r="D2" s="17">
        <v>40.91</v>
      </c>
      <c r="E2" s="17">
        <v>45</v>
      </c>
      <c r="F2" s="15" t="s">
        <v>426</v>
      </c>
      <c r="G2" s="22">
        <v>630767</v>
      </c>
      <c r="I2" s="16"/>
      <c r="J2" s="15"/>
      <c r="K2" s="16"/>
      <c r="L2" s="98"/>
      <c r="N2" s="15"/>
      <c r="Q2" s="15" t="s">
        <v>597</v>
      </c>
      <c r="R2" s="15" t="s">
        <v>597</v>
      </c>
    </row>
    <row r="3" spans="1:18" ht="15">
      <c r="A3" s="15" t="s">
        <v>835</v>
      </c>
      <c r="B3" s="15" t="s">
        <v>837</v>
      </c>
      <c r="C3" s="16">
        <v>40786</v>
      </c>
      <c r="D3" s="17">
        <v>29.09</v>
      </c>
      <c r="E3" s="17">
        <v>32</v>
      </c>
      <c r="F3" s="15" t="s">
        <v>426</v>
      </c>
      <c r="G3" s="22">
        <v>630767</v>
      </c>
      <c r="I3" s="16"/>
      <c r="J3" s="15"/>
      <c r="K3" s="16"/>
      <c r="L3" s="98"/>
      <c r="N3" s="15"/>
      <c r="Q3" s="15" t="s">
        <v>597</v>
      </c>
      <c r="R3" s="15" t="s">
        <v>597</v>
      </c>
    </row>
    <row r="4" spans="1:18" ht="15">
      <c r="A4" s="15" t="s">
        <v>823</v>
      </c>
      <c r="B4" s="15" t="s">
        <v>824</v>
      </c>
      <c r="C4" s="16">
        <v>40574</v>
      </c>
      <c r="D4" s="17">
        <v>770</v>
      </c>
      <c r="E4" s="17">
        <v>924</v>
      </c>
      <c r="F4" s="15" t="s">
        <v>426</v>
      </c>
      <c r="G4" s="22">
        <v>630767</v>
      </c>
      <c r="I4" s="16"/>
      <c r="J4" s="15"/>
      <c r="K4" s="16"/>
      <c r="L4" s="98"/>
      <c r="N4" s="15"/>
      <c r="Q4" s="15" t="s">
        <v>597</v>
      </c>
      <c r="R4" s="15" t="s">
        <v>597</v>
      </c>
    </row>
    <row r="5" spans="1:18" ht="15">
      <c r="A5" s="15" t="s">
        <v>823</v>
      </c>
      <c r="B5" s="15" t="s">
        <v>825</v>
      </c>
      <c r="C5" s="16">
        <v>40602</v>
      </c>
      <c r="D5" s="17">
        <v>700</v>
      </c>
      <c r="E5" s="17">
        <v>840</v>
      </c>
      <c r="F5" s="15" t="s">
        <v>426</v>
      </c>
      <c r="G5" s="22">
        <v>630767</v>
      </c>
      <c r="I5" s="16"/>
      <c r="J5" s="15"/>
      <c r="K5" s="16"/>
      <c r="L5" s="98"/>
      <c r="N5" s="15"/>
      <c r="Q5" s="15" t="s">
        <v>597</v>
      </c>
      <c r="R5" s="15" t="s">
        <v>597</v>
      </c>
    </row>
    <row r="6" spans="1:18" ht="15">
      <c r="A6" s="15" t="s">
        <v>823</v>
      </c>
      <c r="B6" s="15" t="s">
        <v>826</v>
      </c>
      <c r="C6" s="16">
        <v>40633</v>
      </c>
      <c r="D6" s="17">
        <v>700</v>
      </c>
      <c r="E6" s="17">
        <v>840</v>
      </c>
      <c r="F6" s="15" t="s">
        <v>426</v>
      </c>
      <c r="G6" s="22">
        <v>630767</v>
      </c>
      <c r="I6" s="16"/>
      <c r="J6" s="15"/>
      <c r="K6" s="16"/>
      <c r="L6" s="98"/>
      <c r="N6" s="15"/>
      <c r="Q6" s="15" t="s">
        <v>597</v>
      </c>
      <c r="R6" s="15" t="s">
        <v>597</v>
      </c>
    </row>
    <row r="7" spans="1:18" ht="15">
      <c r="A7" s="15" t="s">
        <v>823</v>
      </c>
      <c r="B7" s="15" t="s">
        <v>799</v>
      </c>
      <c r="C7" s="16">
        <v>40663</v>
      </c>
      <c r="D7" s="17">
        <v>700</v>
      </c>
      <c r="E7" s="17">
        <v>840</v>
      </c>
      <c r="F7" s="15" t="s">
        <v>426</v>
      </c>
      <c r="G7" s="22">
        <v>630767</v>
      </c>
      <c r="I7" s="16"/>
      <c r="J7" s="15"/>
      <c r="K7" s="16"/>
      <c r="L7" s="98"/>
      <c r="N7" s="15"/>
      <c r="Q7" s="15" t="s">
        <v>597</v>
      </c>
      <c r="R7" s="15" t="s">
        <v>597</v>
      </c>
    </row>
    <row r="8" spans="1:18" ht="15">
      <c r="A8" s="15" t="s">
        <v>823</v>
      </c>
      <c r="B8" s="15" t="s">
        <v>827</v>
      </c>
      <c r="C8" s="16">
        <v>40694</v>
      </c>
      <c r="D8" s="17">
        <v>700</v>
      </c>
      <c r="E8" s="17">
        <v>840</v>
      </c>
      <c r="F8" s="15" t="s">
        <v>426</v>
      </c>
      <c r="G8" s="22">
        <v>630767</v>
      </c>
      <c r="I8" s="16"/>
      <c r="J8" s="15"/>
      <c r="K8" s="16"/>
      <c r="L8" s="98"/>
      <c r="N8" s="15"/>
      <c r="Q8" s="15" t="s">
        <v>597</v>
      </c>
      <c r="R8" s="15" t="s">
        <v>597</v>
      </c>
    </row>
    <row r="9" spans="1:18" ht="15">
      <c r="A9" s="15" t="s">
        <v>823</v>
      </c>
      <c r="B9" s="15" t="s">
        <v>828</v>
      </c>
      <c r="C9" s="16">
        <v>40724</v>
      </c>
      <c r="D9" s="17">
        <v>700</v>
      </c>
      <c r="E9" s="17">
        <v>840</v>
      </c>
      <c r="F9" s="15" t="s">
        <v>426</v>
      </c>
      <c r="G9" s="22">
        <v>630767</v>
      </c>
      <c r="I9" s="16"/>
      <c r="J9" s="15"/>
      <c r="K9" s="16"/>
      <c r="L9" s="98"/>
      <c r="N9" s="15"/>
      <c r="Q9" s="15" t="s">
        <v>597</v>
      </c>
      <c r="R9" s="15" t="s">
        <v>597</v>
      </c>
    </row>
    <row r="10" spans="1:18" ht="15">
      <c r="A10" s="15" t="s">
        <v>823</v>
      </c>
      <c r="B10" s="15" t="s">
        <v>829</v>
      </c>
      <c r="C10" s="16">
        <v>40753</v>
      </c>
      <c r="D10" s="17">
        <v>700</v>
      </c>
      <c r="E10" s="17">
        <v>840</v>
      </c>
      <c r="F10" s="15" t="s">
        <v>426</v>
      </c>
      <c r="G10" s="22">
        <v>630767</v>
      </c>
      <c r="I10" s="16"/>
      <c r="J10" s="15"/>
      <c r="K10" s="16"/>
      <c r="L10" s="98"/>
      <c r="N10" s="15"/>
      <c r="Q10" s="15" t="s">
        <v>597</v>
      </c>
      <c r="R10" s="15" t="s">
        <v>597</v>
      </c>
    </row>
    <row r="11" spans="1:18" ht="15">
      <c r="A11" s="15" t="s">
        <v>823</v>
      </c>
      <c r="B11" s="15" t="s">
        <v>830</v>
      </c>
      <c r="C11" s="16">
        <v>40786</v>
      </c>
      <c r="D11" s="17">
        <v>700</v>
      </c>
      <c r="E11" s="17">
        <v>840</v>
      </c>
      <c r="F11" s="15" t="s">
        <v>426</v>
      </c>
      <c r="G11" s="22">
        <v>630767</v>
      </c>
      <c r="I11" s="16"/>
      <c r="J11" s="15"/>
      <c r="K11" s="16"/>
      <c r="L11" s="98"/>
      <c r="N11" s="15"/>
      <c r="Q11" s="15" t="s">
        <v>597</v>
      </c>
      <c r="R11" s="15" t="s">
        <v>597</v>
      </c>
    </row>
    <row r="12" spans="1:18" ht="15">
      <c r="A12" s="15" t="s">
        <v>823</v>
      </c>
      <c r="B12" s="15" t="s">
        <v>831</v>
      </c>
      <c r="C12" s="16">
        <v>40816</v>
      </c>
      <c r="D12" s="17">
        <v>700</v>
      </c>
      <c r="E12" s="17">
        <v>847</v>
      </c>
      <c r="F12" s="15" t="s">
        <v>426</v>
      </c>
      <c r="G12" s="22">
        <v>630767</v>
      </c>
      <c r="I12" s="16"/>
      <c r="J12" s="15"/>
      <c r="K12" s="16"/>
      <c r="L12" s="98"/>
      <c r="N12" s="15"/>
      <c r="Q12" s="15" t="s">
        <v>597</v>
      </c>
      <c r="R12" s="15" t="s">
        <v>597</v>
      </c>
    </row>
    <row r="13" spans="1:18" ht="15">
      <c r="A13" s="15" t="s">
        <v>823</v>
      </c>
      <c r="B13" s="15" t="s">
        <v>832</v>
      </c>
      <c r="C13" s="16">
        <v>40847</v>
      </c>
      <c r="D13" s="17">
        <v>700</v>
      </c>
      <c r="E13" s="17">
        <v>847</v>
      </c>
      <c r="F13" s="15" t="s">
        <v>426</v>
      </c>
      <c r="G13" s="101">
        <v>630767</v>
      </c>
      <c r="I13" s="16"/>
      <c r="J13" s="15"/>
      <c r="K13" s="16"/>
      <c r="L13" s="98"/>
      <c r="N13" s="15"/>
      <c r="Q13" s="15" t="s">
        <v>597</v>
      </c>
      <c r="R13" s="15" t="s">
        <v>597</v>
      </c>
    </row>
    <row r="14" spans="1:18" ht="15">
      <c r="A14" s="15" t="s">
        <v>823</v>
      </c>
      <c r="B14" s="15" t="s">
        <v>833</v>
      </c>
      <c r="C14" s="16">
        <v>40877</v>
      </c>
      <c r="D14" s="17">
        <v>700</v>
      </c>
      <c r="E14" s="17">
        <v>847</v>
      </c>
      <c r="F14" s="15" t="s">
        <v>426</v>
      </c>
      <c r="G14" s="22">
        <v>630767</v>
      </c>
      <c r="I14" s="16"/>
      <c r="J14" s="15"/>
      <c r="K14" s="16"/>
      <c r="L14" s="98"/>
      <c r="N14" s="15"/>
      <c r="Q14" s="15" t="s">
        <v>597</v>
      </c>
      <c r="R14" s="15" t="s">
        <v>597</v>
      </c>
    </row>
    <row r="15" spans="1:18" ht="15">
      <c r="A15" s="15" t="s">
        <v>823</v>
      </c>
      <c r="B15" s="15" t="s">
        <v>834</v>
      </c>
      <c r="C15" s="16">
        <v>40907</v>
      </c>
      <c r="D15" s="17">
        <v>700</v>
      </c>
      <c r="E15" s="17">
        <v>847</v>
      </c>
      <c r="F15" s="15" t="s">
        <v>426</v>
      </c>
      <c r="G15" s="107" t="s">
        <v>713</v>
      </c>
      <c r="I15" s="16"/>
      <c r="J15" s="15"/>
      <c r="K15" s="16"/>
      <c r="L15" s="98"/>
      <c r="N15" s="15"/>
      <c r="Q15" s="15" t="s">
        <v>597</v>
      </c>
      <c r="R15" s="15" t="s">
        <v>597</v>
      </c>
    </row>
    <row r="18" spans="3:4" ht="15">
      <c r="C18" s="21">
        <v>630767</v>
      </c>
      <c r="D18" s="17">
        <v>7840</v>
      </c>
    </row>
    <row r="19" spans="3:7" ht="15">
      <c r="C19" s="32" t="s">
        <v>659</v>
      </c>
      <c r="D19" s="31">
        <f>SUM(D2:D15)</f>
        <v>8540</v>
      </c>
      <c r="E19" s="85" t="s">
        <v>661</v>
      </c>
      <c r="G19" s="86">
        <f>D18-D19</f>
        <v>-700</v>
      </c>
    </row>
    <row r="20" spans="3:4" ht="12.75">
      <c r="C20" s="32" t="s">
        <v>540</v>
      </c>
      <c r="D20" s="31">
        <f>B26</f>
        <v>700</v>
      </c>
    </row>
    <row r="21" spans="3:7" ht="15">
      <c r="C21" s="32" t="s">
        <v>738</v>
      </c>
      <c r="D21" s="31">
        <f>D18+D20</f>
        <v>8540</v>
      </c>
      <c r="E21" s="85" t="s">
        <v>661</v>
      </c>
      <c r="G21" s="86">
        <f>D19-D21</f>
        <v>0</v>
      </c>
    </row>
    <row r="22" spans="3:4" ht="12.75">
      <c r="C22" s="32"/>
      <c r="D22" s="31"/>
    </row>
    <row r="24" spans="1:4" ht="12.75">
      <c r="A24" s="135" t="s">
        <v>633</v>
      </c>
      <c r="B24" s="138"/>
      <c r="C24" s="138"/>
      <c r="D24" s="139"/>
    </row>
    <row r="25" spans="1:4" ht="12.75">
      <c r="A25" s="69" t="s">
        <v>535</v>
      </c>
      <c r="B25" s="70" t="s">
        <v>419</v>
      </c>
      <c r="C25" s="70" t="s">
        <v>587</v>
      </c>
      <c r="D25" s="71" t="s">
        <v>588</v>
      </c>
    </row>
    <row r="26" spans="1:4" ht="30">
      <c r="A26" s="105" t="s">
        <v>838</v>
      </c>
      <c r="B26" s="106">
        <v>700</v>
      </c>
      <c r="C26" s="112">
        <v>630767</v>
      </c>
      <c r="D26" s="78" t="s">
        <v>620</v>
      </c>
    </row>
  </sheetData>
  <sheetProtection/>
  <mergeCells count="1">
    <mergeCell ref="A24:D2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11" sqref="A11:D13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16.28125" style="14" customWidth="1"/>
    <col min="5" max="5" width="18.57421875" style="14" customWidth="1"/>
    <col min="6" max="6" width="10.00390625" style="14" customWidth="1"/>
    <col min="7" max="7" width="26.421875" style="14" customWidth="1"/>
    <col min="8" max="8" width="22.140625" style="14" customWidth="1"/>
    <col min="9" max="9" width="19.28125" style="14" customWidth="1"/>
    <col min="10" max="10" width="25.00390625" style="14" customWidth="1"/>
    <col min="11" max="11" width="18.8515625" style="14" customWidth="1"/>
    <col min="12" max="12" width="18.00390625" style="14" customWidth="1"/>
    <col min="13" max="13" width="20.57421875" style="14" customWidth="1"/>
    <col min="14" max="14" width="20.7109375" style="14" customWidth="1"/>
    <col min="15" max="15" width="18.140625" style="14" customWidth="1"/>
    <col min="16" max="16" width="16.7109375" style="14" customWidth="1"/>
    <col min="17" max="17" width="31.00390625" style="14" customWidth="1"/>
    <col min="18" max="18" width="30.8515625" style="14" customWidth="1"/>
    <col min="19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8" ht="15">
      <c r="A2" s="15" t="s">
        <v>839</v>
      </c>
      <c r="B2" s="15" t="s">
        <v>840</v>
      </c>
      <c r="C2" s="16">
        <v>40547</v>
      </c>
      <c r="D2" s="17">
        <v>1393.6</v>
      </c>
      <c r="E2" s="17">
        <v>1114.88</v>
      </c>
      <c r="F2" s="15" t="s">
        <v>426</v>
      </c>
      <c r="G2" s="22">
        <v>630768</v>
      </c>
      <c r="I2" s="16"/>
      <c r="J2" s="15"/>
      <c r="K2" s="16"/>
      <c r="L2" s="98"/>
      <c r="N2" s="15"/>
      <c r="Q2" s="15"/>
      <c r="R2" s="15"/>
    </row>
    <row r="3" spans="1:18" ht="15">
      <c r="A3" s="15" t="s">
        <v>841</v>
      </c>
      <c r="B3" s="15" t="s">
        <v>842</v>
      </c>
      <c r="C3" s="16">
        <v>40842</v>
      </c>
      <c r="D3" s="17">
        <v>649.1</v>
      </c>
      <c r="E3" s="17">
        <v>770.06</v>
      </c>
      <c r="F3" s="15" t="s">
        <v>426</v>
      </c>
      <c r="G3" s="22">
        <v>630768</v>
      </c>
      <c r="I3" s="16"/>
      <c r="J3" s="15"/>
      <c r="K3" s="16"/>
      <c r="L3" s="98"/>
      <c r="N3" s="15"/>
      <c r="Q3" s="15"/>
      <c r="R3" s="15"/>
    </row>
    <row r="4" spans="1:18" ht="15">
      <c r="A4" s="15" t="s">
        <v>841</v>
      </c>
      <c r="B4" s="15" t="s">
        <v>843</v>
      </c>
      <c r="C4" s="16">
        <v>40856</v>
      </c>
      <c r="D4" s="17">
        <v>46.86</v>
      </c>
      <c r="E4" s="17">
        <v>47.49</v>
      </c>
      <c r="F4" s="15" t="s">
        <v>426</v>
      </c>
      <c r="G4" s="22">
        <v>630768</v>
      </c>
      <c r="I4" s="16"/>
      <c r="J4" s="15"/>
      <c r="K4" s="16"/>
      <c r="L4" s="98"/>
      <c r="N4" s="15"/>
      <c r="Q4" s="15"/>
      <c r="R4" s="15"/>
    </row>
    <row r="7" spans="3:7" ht="15">
      <c r="C7" s="21">
        <v>630768</v>
      </c>
      <c r="D7" s="17">
        <v>2089.56</v>
      </c>
      <c r="E7" s="85" t="s">
        <v>661</v>
      </c>
      <c r="G7" s="86">
        <f>D8-D7</f>
        <v>0</v>
      </c>
    </row>
    <row r="8" spans="3:4" ht="12.75">
      <c r="C8" s="32" t="s">
        <v>659</v>
      </c>
      <c r="D8" s="31">
        <f>SUM(D2:D4)</f>
        <v>2089.56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7">
      <selection activeCell="C45" sqref="C45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20.421875" style="14" customWidth="1"/>
    <col min="5" max="5" width="18.57421875" style="14" customWidth="1"/>
    <col min="6" max="6" width="10.00390625" style="14" customWidth="1"/>
    <col min="7" max="7" width="26.421875" style="14" customWidth="1"/>
    <col min="8" max="8" width="22.140625" style="14" customWidth="1"/>
    <col min="9" max="9" width="19.28125" style="14" customWidth="1"/>
    <col min="10" max="10" width="25.00390625" style="14" customWidth="1"/>
    <col min="11" max="11" width="18.8515625" style="14" customWidth="1"/>
    <col min="12" max="12" width="18.00390625" style="14" customWidth="1"/>
    <col min="13" max="13" width="20.57421875" style="14" customWidth="1"/>
    <col min="14" max="14" width="20.7109375" style="14" customWidth="1"/>
    <col min="15" max="15" width="18.140625" style="14" customWidth="1"/>
    <col min="16" max="16" width="16.7109375" style="14" customWidth="1"/>
    <col min="17" max="17" width="31.00390625" style="14" customWidth="1"/>
    <col min="18" max="18" width="30.8515625" style="14" customWidth="1"/>
    <col min="19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8" ht="15">
      <c r="A2" s="15" t="s">
        <v>844</v>
      </c>
      <c r="B2" s="15" t="s">
        <v>845</v>
      </c>
      <c r="C2" s="16">
        <v>40556</v>
      </c>
      <c r="D2" s="17">
        <v>11</v>
      </c>
      <c r="E2" s="17">
        <v>12</v>
      </c>
      <c r="F2" s="15" t="s">
        <v>426</v>
      </c>
      <c r="G2" s="22">
        <v>630741</v>
      </c>
      <c r="I2" s="16"/>
      <c r="J2" s="15"/>
      <c r="K2" s="16"/>
      <c r="L2" s="98"/>
      <c r="N2" s="15" t="s">
        <v>597</v>
      </c>
      <c r="Q2" s="15" t="s">
        <v>597</v>
      </c>
      <c r="R2" s="15" t="s">
        <v>597</v>
      </c>
    </row>
    <row r="3" spans="1:18" ht="15">
      <c r="A3" s="15" t="s">
        <v>844</v>
      </c>
      <c r="B3" s="15" t="s">
        <v>846</v>
      </c>
      <c r="C3" s="16">
        <v>40584</v>
      </c>
      <c r="D3" s="17">
        <v>3.91</v>
      </c>
      <c r="E3" s="17">
        <v>4.8</v>
      </c>
      <c r="F3" s="15" t="s">
        <v>426</v>
      </c>
      <c r="G3" s="22">
        <v>630741</v>
      </c>
      <c r="I3" s="16"/>
      <c r="J3" s="15"/>
      <c r="K3" s="16"/>
      <c r="L3" s="98"/>
      <c r="N3" s="15" t="s">
        <v>597</v>
      </c>
      <c r="Q3" s="15" t="s">
        <v>597</v>
      </c>
      <c r="R3" s="15" t="s">
        <v>597</v>
      </c>
    </row>
    <row r="4" spans="1:18" ht="15">
      <c r="A4" s="15" t="s">
        <v>844</v>
      </c>
      <c r="B4" s="15" t="s">
        <v>847</v>
      </c>
      <c r="C4" s="16">
        <v>40618</v>
      </c>
      <c r="D4" s="17">
        <v>3.9</v>
      </c>
      <c r="E4" s="17">
        <v>4.8</v>
      </c>
      <c r="F4" s="15" t="s">
        <v>426</v>
      </c>
      <c r="G4" s="22">
        <v>630741</v>
      </c>
      <c r="I4" s="16"/>
      <c r="J4" s="15"/>
      <c r="K4" s="16"/>
      <c r="L4" s="98"/>
      <c r="N4" s="15" t="s">
        <v>597</v>
      </c>
      <c r="Q4" s="15" t="s">
        <v>597</v>
      </c>
      <c r="R4" s="15" t="s">
        <v>597</v>
      </c>
    </row>
    <row r="5" spans="1:18" ht="15">
      <c r="A5" s="15" t="s">
        <v>844</v>
      </c>
      <c r="B5" s="15" t="s">
        <v>848</v>
      </c>
      <c r="C5" s="16">
        <v>40623</v>
      </c>
      <c r="D5" s="17">
        <v>3.9</v>
      </c>
      <c r="E5" s="17">
        <v>4.8</v>
      </c>
      <c r="F5" s="15" t="s">
        <v>426</v>
      </c>
      <c r="G5" s="22">
        <v>630741</v>
      </c>
      <c r="I5" s="16"/>
      <c r="J5" s="15"/>
      <c r="K5" s="16"/>
      <c r="L5" s="98"/>
      <c r="N5" s="15" t="s">
        <v>597</v>
      </c>
      <c r="Q5" s="15" t="s">
        <v>597</v>
      </c>
      <c r="R5" s="15" t="s">
        <v>597</v>
      </c>
    </row>
    <row r="6" spans="1:18" ht="15">
      <c r="A6" s="15" t="s">
        <v>844</v>
      </c>
      <c r="B6" s="15" t="s">
        <v>849</v>
      </c>
      <c r="C6" s="16">
        <v>40626</v>
      </c>
      <c r="D6" s="17">
        <v>8.1</v>
      </c>
      <c r="E6" s="17">
        <v>8.6</v>
      </c>
      <c r="F6" s="15" t="s">
        <v>426</v>
      </c>
      <c r="G6" s="22">
        <v>630741</v>
      </c>
      <c r="I6" s="16"/>
      <c r="J6" s="15"/>
      <c r="K6" s="16"/>
      <c r="L6" s="98"/>
      <c r="N6" s="15" t="s">
        <v>597</v>
      </c>
      <c r="Q6" s="15" t="s">
        <v>597</v>
      </c>
      <c r="R6" s="15" t="s">
        <v>597</v>
      </c>
    </row>
    <row r="7" spans="1:18" ht="15">
      <c r="A7" s="15" t="s">
        <v>844</v>
      </c>
      <c r="B7" s="15" t="s">
        <v>850</v>
      </c>
      <c r="C7" s="16">
        <v>40631</v>
      </c>
      <c r="D7" s="17">
        <v>8.1</v>
      </c>
      <c r="E7" s="17">
        <v>8.6</v>
      </c>
      <c r="F7" s="15" t="s">
        <v>426</v>
      </c>
      <c r="G7" s="22">
        <v>630741</v>
      </c>
      <c r="I7" s="16"/>
      <c r="J7" s="15"/>
      <c r="K7" s="16"/>
      <c r="L7" s="98"/>
      <c r="N7" s="15" t="s">
        <v>597</v>
      </c>
      <c r="Q7" s="15" t="s">
        <v>597</v>
      </c>
      <c r="R7" s="15" t="s">
        <v>597</v>
      </c>
    </row>
    <row r="8" spans="1:18" ht="15">
      <c r="A8" s="15" t="s">
        <v>844</v>
      </c>
      <c r="B8" s="15" t="s">
        <v>851</v>
      </c>
      <c r="C8" s="16">
        <v>40631</v>
      </c>
      <c r="D8" s="17">
        <v>16.7</v>
      </c>
      <c r="E8" s="17">
        <v>17.7</v>
      </c>
      <c r="F8" s="15" t="s">
        <v>426</v>
      </c>
      <c r="G8" s="22">
        <v>630741</v>
      </c>
      <c r="I8" s="16"/>
      <c r="J8" s="15"/>
      <c r="K8" s="16"/>
      <c r="L8" s="98"/>
      <c r="N8" s="15" t="s">
        <v>597</v>
      </c>
      <c r="Q8" s="15" t="s">
        <v>597</v>
      </c>
      <c r="R8" s="15" t="s">
        <v>597</v>
      </c>
    </row>
    <row r="9" spans="1:18" ht="15">
      <c r="A9" s="15" t="s">
        <v>844</v>
      </c>
      <c r="B9" s="15" t="s">
        <v>852</v>
      </c>
      <c r="C9" s="16">
        <v>40638</v>
      </c>
      <c r="D9" s="17">
        <v>18.9</v>
      </c>
      <c r="E9" s="17">
        <v>19.9</v>
      </c>
      <c r="F9" s="15" t="s">
        <v>426</v>
      </c>
      <c r="G9" s="22">
        <v>630741</v>
      </c>
      <c r="I9" s="16"/>
      <c r="J9" s="15"/>
      <c r="K9" s="16"/>
      <c r="L9" s="98"/>
      <c r="N9" s="15" t="s">
        <v>597</v>
      </c>
      <c r="Q9" s="15" t="s">
        <v>597</v>
      </c>
      <c r="R9" s="15" t="s">
        <v>597</v>
      </c>
    </row>
    <row r="10" spans="1:18" ht="15">
      <c r="A10" s="15" t="s">
        <v>844</v>
      </c>
      <c r="B10" s="15" t="s">
        <v>853</v>
      </c>
      <c r="C10" s="16">
        <v>40827</v>
      </c>
      <c r="D10" s="17">
        <v>6.82</v>
      </c>
      <c r="E10" s="17">
        <v>8</v>
      </c>
      <c r="F10" s="15" t="s">
        <v>426</v>
      </c>
      <c r="G10" s="22">
        <v>630741</v>
      </c>
      <c r="I10" s="16"/>
      <c r="J10" s="15"/>
      <c r="K10" s="16"/>
      <c r="L10" s="98"/>
      <c r="N10" s="15" t="s">
        <v>597</v>
      </c>
      <c r="Q10" s="15" t="s">
        <v>597</v>
      </c>
      <c r="R10" s="15" t="s">
        <v>597</v>
      </c>
    </row>
    <row r="11" spans="1:7" ht="15">
      <c r="A11" s="15" t="s">
        <v>854</v>
      </c>
      <c r="B11" s="32"/>
      <c r="C11" s="16">
        <v>40574</v>
      </c>
      <c r="D11" s="55">
        <v>719.46</v>
      </c>
      <c r="E11" s="55">
        <v>719.46</v>
      </c>
      <c r="F11" s="15" t="s">
        <v>426</v>
      </c>
      <c r="G11" s="22">
        <v>630741</v>
      </c>
    </row>
    <row r="12" spans="1:7" ht="15">
      <c r="A12" s="15" t="s">
        <v>854</v>
      </c>
      <c r="C12" s="16">
        <v>40602</v>
      </c>
      <c r="D12" s="55">
        <v>468.82</v>
      </c>
      <c r="E12" s="55">
        <v>468.82</v>
      </c>
      <c r="F12" s="15" t="s">
        <v>426</v>
      </c>
      <c r="G12" s="22">
        <v>630741</v>
      </c>
    </row>
    <row r="13" spans="1:7" ht="15">
      <c r="A13" s="15" t="s">
        <v>854</v>
      </c>
      <c r="C13" s="16">
        <v>40633</v>
      </c>
      <c r="D13" s="55">
        <v>946.56</v>
      </c>
      <c r="E13" s="55">
        <v>946.56</v>
      </c>
      <c r="F13" s="15" t="s">
        <v>426</v>
      </c>
      <c r="G13" s="22">
        <v>630741</v>
      </c>
    </row>
    <row r="14" spans="1:7" ht="15">
      <c r="A14" s="15" t="s">
        <v>854</v>
      </c>
      <c r="C14" s="16">
        <v>40663</v>
      </c>
      <c r="D14" s="55">
        <v>414.82</v>
      </c>
      <c r="E14" s="55">
        <v>414.82</v>
      </c>
      <c r="F14" s="15" t="s">
        <v>426</v>
      </c>
      <c r="G14" s="22">
        <v>630741</v>
      </c>
    </row>
    <row r="15" spans="1:7" ht="15">
      <c r="A15" s="15" t="s">
        <v>854</v>
      </c>
      <c r="C15" s="16">
        <v>40694</v>
      </c>
      <c r="D15" s="55">
        <v>333.14</v>
      </c>
      <c r="E15" s="55">
        <v>333.14</v>
      </c>
      <c r="F15" s="15" t="s">
        <v>426</v>
      </c>
      <c r="G15" s="22">
        <v>630741</v>
      </c>
    </row>
    <row r="16" spans="1:7" ht="15">
      <c r="A16" s="15" t="s">
        <v>854</v>
      </c>
      <c r="C16" s="16">
        <v>40724</v>
      </c>
      <c r="D16" s="55">
        <v>825.78</v>
      </c>
      <c r="E16" s="55">
        <v>825.78</v>
      </c>
      <c r="F16" s="15" t="s">
        <v>426</v>
      </c>
      <c r="G16" s="22">
        <v>630741</v>
      </c>
    </row>
    <row r="17" spans="1:7" ht="15">
      <c r="A17" s="15" t="s">
        <v>854</v>
      </c>
      <c r="C17" s="16">
        <v>40755</v>
      </c>
      <c r="D17" s="55">
        <v>317.12</v>
      </c>
      <c r="E17" s="55">
        <v>317.12</v>
      </c>
      <c r="F17" s="15" t="s">
        <v>426</v>
      </c>
      <c r="G17" s="22">
        <v>630741</v>
      </c>
    </row>
    <row r="18" spans="1:7" ht="15">
      <c r="A18" s="15" t="s">
        <v>854</v>
      </c>
      <c r="C18" s="16">
        <v>40786</v>
      </c>
      <c r="D18" s="55">
        <v>141.56</v>
      </c>
      <c r="E18" s="55">
        <v>141.56</v>
      </c>
      <c r="F18" s="15" t="s">
        <v>426</v>
      </c>
      <c r="G18" s="22">
        <v>630741</v>
      </c>
    </row>
    <row r="19" spans="1:7" ht="15">
      <c r="A19" s="15" t="s">
        <v>854</v>
      </c>
      <c r="C19" s="16">
        <v>40816</v>
      </c>
      <c r="D19" s="55">
        <v>763.08</v>
      </c>
      <c r="E19" s="55">
        <v>763.08</v>
      </c>
      <c r="F19" s="15" t="s">
        <v>426</v>
      </c>
      <c r="G19" s="22">
        <v>630741</v>
      </c>
    </row>
    <row r="20" spans="1:7" ht="15">
      <c r="A20" s="15" t="s">
        <v>854</v>
      </c>
      <c r="C20" s="16">
        <v>40847</v>
      </c>
      <c r="D20" s="55">
        <v>532.37</v>
      </c>
      <c r="E20" s="55">
        <v>532.37</v>
      </c>
      <c r="F20" s="15" t="s">
        <v>426</v>
      </c>
      <c r="G20" s="22">
        <v>630741</v>
      </c>
    </row>
    <row r="21" spans="1:7" ht="15">
      <c r="A21" s="15" t="s">
        <v>854</v>
      </c>
      <c r="C21" s="16">
        <v>40877</v>
      </c>
      <c r="D21" s="55">
        <v>1231.92</v>
      </c>
      <c r="E21" s="55">
        <v>1231.92</v>
      </c>
      <c r="F21" s="15" t="s">
        <v>426</v>
      </c>
      <c r="G21" s="107" t="s">
        <v>713</v>
      </c>
    </row>
    <row r="22" spans="1:7" ht="15">
      <c r="A22" s="15" t="s">
        <v>854</v>
      </c>
      <c r="C22" s="16">
        <v>40908</v>
      </c>
      <c r="D22" s="55">
        <v>119.64</v>
      </c>
      <c r="E22" s="55">
        <v>119.64</v>
      </c>
      <c r="F22" s="15" t="s">
        <v>426</v>
      </c>
      <c r="G22" s="107" t="s">
        <v>713</v>
      </c>
    </row>
    <row r="23" ht="15">
      <c r="C23" s="16"/>
    </row>
    <row r="27" spans="3:7" ht="15">
      <c r="C27" s="21">
        <v>630741</v>
      </c>
      <c r="D27" s="17">
        <v>5469.71</v>
      </c>
      <c r="E27" s="85" t="s">
        <v>661</v>
      </c>
      <c r="G27" s="86">
        <f>D28-D27</f>
        <v>1425.8900000000003</v>
      </c>
    </row>
    <row r="28" spans="3:7" ht="15">
      <c r="C28" s="32" t="s">
        <v>659</v>
      </c>
      <c r="D28" s="31">
        <f>SUM(D2:D22)</f>
        <v>6895.6</v>
      </c>
      <c r="E28" s="85"/>
      <c r="G28" s="53"/>
    </row>
    <row r="29" spans="3:4" ht="12.75">
      <c r="C29" s="32" t="s">
        <v>785</v>
      </c>
      <c r="D29" s="31">
        <f>SUM(B34:B35)</f>
        <v>1351.5600000000002</v>
      </c>
    </row>
    <row r="30" spans="3:7" ht="15">
      <c r="C30" s="32" t="s">
        <v>738</v>
      </c>
      <c r="D30" s="31">
        <f>D27+D29</f>
        <v>6821.27</v>
      </c>
      <c r="E30" s="85" t="s">
        <v>661</v>
      </c>
      <c r="G30" s="86">
        <f>D28-D30</f>
        <v>74.32999999999993</v>
      </c>
    </row>
    <row r="32" spans="1:4" ht="12.75">
      <c r="A32" s="135" t="s">
        <v>633</v>
      </c>
      <c r="B32" s="138"/>
      <c r="C32" s="138"/>
      <c r="D32" s="139"/>
    </row>
    <row r="33" spans="1:4" ht="12.75">
      <c r="A33" s="69" t="s">
        <v>535</v>
      </c>
      <c r="B33" s="70" t="s">
        <v>419</v>
      </c>
      <c r="C33" s="70" t="s">
        <v>587</v>
      </c>
      <c r="D33" s="71" t="s">
        <v>588</v>
      </c>
    </row>
    <row r="34" spans="1:4" ht="30">
      <c r="A34" s="15" t="s">
        <v>855</v>
      </c>
      <c r="B34" s="55">
        <v>1231.92</v>
      </c>
      <c r="C34" s="22">
        <v>630741</v>
      </c>
      <c r="D34" s="108" t="s">
        <v>620</v>
      </c>
    </row>
    <row r="35" spans="1:4" ht="30">
      <c r="A35" s="105" t="s">
        <v>856</v>
      </c>
      <c r="B35" s="113">
        <v>119.64</v>
      </c>
      <c r="C35" s="77">
        <v>630741</v>
      </c>
      <c r="D35" s="110" t="s">
        <v>620</v>
      </c>
    </row>
  </sheetData>
  <sheetProtection/>
  <mergeCells count="1">
    <mergeCell ref="A32:D3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21" sqref="A21:H21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18.8515625" style="14" customWidth="1"/>
    <col min="5" max="5" width="18.57421875" style="14" customWidth="1"/>
    <col min="6" max="6" width="10.00390625" style="14" customWidth="1"/>
    <col min="7" max="7" width="26.421875" style="14" customWidth="1"/>
    <col min="8" max="8" width="22.140625" style="14" customWidth="1"/>
    <col min="9" max="9" width="19.28125" style="14" customWidth="1"/>
    <col min="10" max="10" width="25.00390625" style="14" customWidth="1"/>
    <col min="11" max="11" width="18.8515625" style="14" customWidth="1"/>
    <col min="12" max="12" width="18.00390625" style="14" customWidth="1"/>
    <col min="13" max="13" width="20.57421875" style="14" customWidth="1"/>
    <col min="14" max="14" width="20.7109375" style="14" customWidth="1"/>
    <col min="15" max="15" width="18.140625" style="14" customWidth="1"/>
    <col min="16" max="16" width="16.7109375" style="14" customWidth="1"/>
    <col min="17" max="17" width="31.00390625" style="14" customWidth="1"/>
    <col min="18" max="18" width="30.8515625" style="14" customWidth="1"/>
    <col min="19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8" ht="15">
      <c r="A2" s="79" t="s">
        <v>871</v>
      </c>
      <c r="B2" s="79" t="s">
        <v>872</v>
      </c>
      <c r="C2" s="80">
        <v>40709</v>
      </c>
      <c r="D2" s="81">
        <v>80</v>
      </c>
      <c r="E2" s="81">
        <v>96</v>
      </c>
      <c r="F2" s="79" t="s">
        <v>426</v>
      </c>
      <c r="G2" s="22">
        <v>630743</v>
      </c>
      <c r="I2" s="80"/>
      <c r="J2" s="79"/>
      <c r="K2" s="80"/>
      <c r="L2" s="88"/>
      <c r="N2" s="79"/>
      <c r="Q2" s="79"/>
      <c r="R2" s="79" t="s">
        <v>597</v>
      </c>
    </row>
    <row r="3" spans="1:18" ht="15">
      <c r="A3" s="79" t="s">
        <v>867</v>
      </c>
      <c r="B3" s="79" t="s">
        <v>868</v>
      </c>
      <c r="C3" s="80">
        <v>40645</v>
      </c>
      <c r="D3" s="81">
        <v>550</v>
      </c>
      <c r="E3" s="81">
        <v>660</v>
      </c>
      <c r="F3" s="79" t="s">
        <v>426</v>
      </c>
      <c r="G3" s="22">
        <v>630743</v>
      </c>
      <c r="I3" s="80"/>
      <c r="J3" s="79"/>
      <c r="K3" s="80"/>
      <c r="L3" s="88"/>
      <c r="N3" s="79"/>
      <c r="Q3" s="79"/>
      <c r="R3" s="79" t="s">
        <v>597</v>
      </c>
    </row>
    <row r="4" spans="1:18" ht="15">
      <c r="A4" s="79" t="s">
        <v>857</v>
      </c>
      <c r="B4" s="79" t="s">
        <v>873</v>
      </c>
      <c r="C4" s="80">
        <v>40718</v>
      </c>
      <c r="D4" s="81">
        <v>615.6</v>
      </c>
      <c r="E4" s="81">
        <v>738.72</v>
      </c>
      <c r="F4" s="79" t="s">
        <v>426</v>
      </c>
      <c r="G4" s="22">
        <v>630743</v>
      </c>
      <c r="H4" s="114" t="s">
        <v>889</v>
      </c>
      <c r="I4" s="80"/>
      <c r="J4" s="79"/>
      <c r="K4" s="80"/>
      <c r="L4" s="88"/>
      <c r="N4" s="79"/>
      <c r="Q4" s="79"/>
      <c r="R4" s="79" t="s">
        <v>597</v>
      </c>
    </row>
    <row r="5" spans="1:18" ht="15">
      <c r="A5" s="79" t="s">
        <v>859</v>
      </c>
      <c r="B5" s="79" t="s">
        <v>860</v>
      </c>
      <c r="C5" s="80">
        <v>40597</v>
      </c>
      <c r="D5" s="81">
        <v>351</v>
      </c>
      <c r="E5" s="81">
        <v>421.2</v>
      </c>
      <c r="F5" s="79" t="s">
        <v>426</v>
      </c>
      <c r="G5" s="101">
        <v>630743</v>
      </c>
      <c r="I5" s="80"/>
      <c r="J5" s="79"/>
      <c r="K5" s="80"/>
      <c r="L5" s="88"/>
      <c r="N5" s="79"/>
      <c r="Q5" s="79"/>
      <c r="R5" s="79" t="s">
        <v>597</v>
      </c>
    </row>
    <row r="6" spans="1:18" ht="15">
      <c r="A6" s="79" t="s">
        <v>859</v>
      </c>
      <c r="B6" s="79" t="s">
        <v>869</v>
      </c>
      <c r="C6" s="80">
        <v>40662</v>
      </c>
      <c r="D6" s="81">
        <v>1490</v>
      </c>
      <c r="E6" s="81">
        <v>1788</v>
      </c>
      <c r="F6" s="79" t="s">
        <v>426</v>
      </c>
      <c r="G6" s="101">
        <v>630743</v>
      </c>
      <c r="I6" s="80"/>
      <c r="J6" s="79"/>
      <c r="K6" s="80"/>
      <c r="L6" s="88"/>
      <c r="N6" s="79"/>
      <c r="Q6" s="79"/>
      <c r="R6" s="79" t="s">
        <v>597</v>
      </c>
    </row>
    <row r="7" spans="1:18" ht="15">
      <c r="A7" s="79" t="s">
        <v>859</v>
      </c>
      <c r="B7" s="79" t="s">
        <v>875</v>
      </c>
      <c r="C7" s="80">
        <v>40786</v>
      </c>
      <c r="D7" s="81">
        <v>235</v>
      </c>
      <c r="E7" s="81">
        <v>282</v>
      </c>
      <c r="F7" s="79" t="s">
        <v>426</v>
      </c>
      <c r="G7" s="22">
        <v>630743</v>
      </c>
      <c r="I7" s="80"/>
      <c r="J7" s="79"/>
      <c r="K7" s="80"/>
      <c r="L7" s="88"/>
      <c r="N7" s="79"/>
      <c r="Q7" s="79"/>
      <c r="R7" s="79" t="s">
        <v>597</v>
      </c>
    </row>
    <row r="8" spans="1:18" ht="15">
      <c r="A8" s="79" t="s">
        <v>861</v>
      </c>
      <c r="B8" s="79" t="s">
        <v>862</v>
      </c>
      <c r="C8" s="80">
        <v>40609</v>
      </c>
      <c r="D8" s="81">
        <v>1197</v>
      </c>
      <c r="E8" s="81">
        <v>1436.4</v>
      </c>
      <c r="F8" s="79" t="s">
        <v>426</v>
      </c>
      <c r="G8" s="22">
        <v>630743</v>
      </c>
      <c r="I8" s="80"/>
      <c r="J8" s="79"/>
      <c r="K8" s="80"/>
      <c r="L8" s="88"/>
      <c r="N8" s="79"/>
      <c r="Q8" s="79"/>
      <c r="R8" s="79" t="s">
        <v>597</v>
      </c>
    </row>
    <row r="9" spans="1:18" ht="15">
      <c r="A9" s="79" t="s">
        <v>861</v>
      </c>
      <c r="B9" s="79" t="s">
        <v>866</v>
      </c>
      <c r="C9" s="80">
        <v>40637</v>
      </c>
      <c r="D9" s="81">
        <v>186</v>
      </c>
      <c r="E9" s="81">
        <v>223.2</v>
      </c>
      <c r="F9" s="79" t="s">
        <v>426</v>
      </c>
      <c r="G9" s="22">
        <v>630743</v>
      </c>
      <c r="I9" s="80"/>
      <c r="J9" s="79"/>
      <c r="K9" s="80"/>
      <c r="L9" s="88"/>
      <c r="N9" s="79"/>
      <c r="Q9" s="79"/>
      <c r="R9" s="79" t="s">
        <v>597</v>
      </c>
    </row>
    <row r="10" spans="1:18" ht="15">
      <c r="A10" s="79" t="s">
        <v>861</v>
      </c>
      <c r="B10" s="79" t="s">
        <v>876</v>
      </c>
      <c r="C10" s="80">
        <v>40802</v>
      </c>
      <c r="D10" s="81">
        <v>504</v>
      </c>
      <c r="E10" s="81">
        <v>604.8</v>
      </c>
      <c r="F10" s="79" t="s">
        <v>426</v>
      </c>
      <c r="G10" s="22">
        <v>630743</v>
      </c>
      <c r="I10" s="80"/>
      <c r="J10" s="79"/>
      <c r="K10" s="80"/>
      <c r="L10" s="88"/>
      <c r="N10" s="79"/>
      <c r="Q10" s="79"/>
      <c r="R10" s="79" t="s">
        <v>597</v>
      </c>
    </row>
    <row r="11" spans="1:18" ht="15">
      <c r="A11" s="79" t="s">
        <v>864</v>
      </c>
      <c r="B11" s="79" t="s">
        <v>865</v>
      </c>
      <c r="C11" s="80">
        <v>40633</v>
      </c>
      <c r="D11" s="81">
        <v>142</v>
      </c>
      <c r="E11" s="81">
        <v>170.4</v>
      </c>
      <c r="F11" s="79" t="s">
        <v>426</v>
      </c>
      <c r="G11" s="22">
        <v>630743</v>
      </c>
      <c r="I11" s="80"/>
      <c r="J11" s="79"/>
      <c r="K11" s="80"/>
      <c r="L11" s="88"/>
      <c r="N11" s="79"/>
      <c r="Q11" s="79"/>
      <c r="R11" s="79" t="s">
        <v>597</v>
      </c>
    </row>
    <row r="12" spans="1:18" ht="15">
      <c r="A12" s="79" t="s">
        <v>864</v>
      </c>
      <c r="B12" s="79" t="s">
        <v>878</v>
      </c>
      <c r="C12" s="80">
        <v>40844</v>
      </c>
      <c r="D12" s="81">
        <v>2810</v>
      </c>
      <c r="E12" s="81">
        <v>3400.1</v>
      </c>
      <c r="F12" s="79" t="s">
        <v>426</v>
      </c>
      <c r="G12" s="22">
        <v>630743</v>
      </c>
      <c r="I12" s="80"/>
      <c r="J12" s="79"/>
      <c r="K12" s="80"/>
      <c r="L12" s="88"/>
      <c r="N12" s="79"/>
      <c r="O12" s="80"/>
      <c r="P12" s="80"/>
      <c r="Q12" s="79"/>
      <c r="R12" s="79" t="s">
        <v>597</v>
      </c>
    </row>
    <row r="13" spans="1:18" ht="15">
      <c r="A13" s="79" t="s">
        <v>864</v>
      </c>
      <c r="B13" s="79" t="s">
        <v>879</v>
      </c>
      <c r="C13" s="80">
        <v>40877</v>
      </c>
      <c r="D13" s="81">
        <v>185</v>
      </c>
      <c r="E13" s="81">
        <v>223.85</v>
      </c>
      <c r="F13" s="79" t="s">
        <v>426</v>
      </c>
      <c r="G13" s="22">
        <v>630743</v>
      </c>
      <c r="I13" s="80"/>
      <c r="J13" s="79"/>
      <c r="K13" s="80"/>
      <c r="L13" s="88"/>
      <c r="N13" s="79"/>
      <c r="Q13" s="79"/>
      <c r="R13" s="79" t="s">
        <v>597</v>
      </c>
    </row>
    <row r="14" spans="1:18" ht="15">
      <c r="A14" s="79" t="s">
        <v>857</v>
      </c>
      <c r="B14" s="79" t="s">
        <v>858</v>
      </c>
      <c r="C14" s="80">
        <v>40543</v>
      </c>
      <c r="D14" s="81">
        <v>69</v>
      </c>
      <c r="E14" s="81">
        <v>82.8</v>
      </c>
      <c r="F14" s="79" t="s">
        <v>426</v>
      </c>
      <c r="G14" s="116" t="s">
        <v>713</v>
      </c>
      <c r="H14" s="14" t="s">
        <v>888</v>
      </c>
      <c r="I14" s="80"/>
      <c r="J14" s="79"/>
      <c r="K14" s="80"/>
      <c r="L14" s="88"/>
      <c r="N14" s="79"/>
      <c r="Q14" s="79"/>
      <c r="R14" s="79" t="s">
        <v>597</v>
      </c>
    </row>
    <row r="15" spans="1:18" ht="15">
      <c r="A15" s="79" t="s">
        <v>861</v>
      </c>
      <c r="B15" s="79" t="s">
        <v>874</v>
      </c>
      <c r="C15" s="80">
        <v>40736</v>
      </c>
      <c r="D15" s="81">
        <v>2.5</v>
      </c>
      <c r="E15" s="81">
        <v>2.5</v>
      </c>
      <c r="F15" s="79" t="s">
        <v>426</v>
      </c>
      <c r="G15" s="116" t="s">
        <v>713</v>
      </c>
      <c r="I15" s="80"/>
      <c r="J15" s="79"/>
      <c r="K15" s="80"/>
      <c r="L15" s="88"/>
      <c r="N15" s="79"/>
      <c r="Q15" s="79" t="s">
        <v>597</v>
      </c>
      <c r="R15" s="79" t="s">
        <v>597</v>
      </c>
    </row>
    <row r="16" spans="1:18" ht="15">
      <c r="A16" s="79" t="s">
        <v>861</v>
      </c>
      <c r="B16" s="79" t="s">
        <v>877</v>
      </c>
      <c r="C16" s="80">
        <v>40814</v>
      </c>
      <c r="D16" s="81">
        <v>2</v>
      </c>
      <c r="E16" s="81">
        <v>2</v>
      </c>
      <c r="F16" s="79" t="s">
        <v>426</v>
      </c>
      <c r="G16" s="116" t="s">
        <v>713</v>
      </c>
      <c r="I16" s="80"/>
      <c r="J16" s="79"/>
      <c r="K16" s="80"/>
      <c r="L16" s="88"/>
      <c r="N16" s="79"/>
      <c r="Q16" s="79" t="s">
        <v>597</v>
      </c>
      <c r="R16" s="79" t="s">
        <v>597</v>
      </c>
    </row>
    <row r="17" spans="1:18" ht="15">
      <c r="A17" s="79" t="s">
        <v>861</v>
      </c>
      <c r="B17" s="79" t="s">
        <v>877</v>
      </c>
      <c r="C17" s="80">
        <v>40844</v>
      </c>
      <c r="D17" s="81">
        <v>24.5</v>
      </c>
      <c r="E17" s="81">
        <v>24.5</v>
      </c>
      <c r="F17" s="79" t="s">
        <v>426</v>
      </c>
      <c r="G17" s="116" t="s">
        <v>713</v>
      </c>
      <c r="I17" s="80"/>
      <c r="J17" s="79"/>
      <c r="K17" s="80"/>
      <c r="L17" s="88"/>
      <c r="N17" s="79"/>
      <c r="Q17" s="79" t="s">
        <v>597</v>
      </c>
      <c r="R17" s="79" t="s">
        <v>597</v>
      </c>
    </row>
    <row r="18" spans="1:18" ht="15">
      <c r="A18" s="79" t="s">
        <v>861</v>
      </c>
      <c r="B18" s="79" t="s">
        <v>860</v>
      </c>
      <c r="C18" s="80">
        <v>40847</v>
      </c>
      <c r="D18" s="81">
        <v>28</v>
      </c>
      <c r="E18" s="81">
        <v>28</v>
      </c>
      <c r="F18" s="79" t="s">
        <v>426</v>
      </c>
      <c r="G18" s="116" t="s">
        <v>713</v>
      </c>
      <c r="I18" s="80"/>
      <c r="J18" s="79"/>
      <c r="K18" s="80"/>
      <c r="L18" s="88"/>
      <c r="N18" s="79"/>
      <c r="Q18" s="79" t="s">
        <v>597</v>
      </c>
      <c r="R18" s="79" t="s">
        <v>597</v>
      </c>
    </row>
    <row r="19" spans="1:18" ht="15">
      <c r="A19" s="79" t="s">
        <v>861</v>
      </c>
      <c r="B19" s="79" t="s">
        <v>860</v>
      </c>
      <c r="C19" s="80">
        <v>40857</v>
      </c>
      <c r="D19" s="81">
        <v>28</v>
      </c>
      <c r="E19" s="81">
        <v>28</v>
      </c>
      <c r="F19" s="79" t="s">
        <v>426</v>
      </c>
      <c r="G19" s="116" t="s">
        <v>713</v>
      </c>
      <c r="I19" s="80"/>
      <c r="J19" s="79"/>
      <c r="K19" s="80"/>
      <c r="L19" s="88"/>
      <c r="N19" s="79"/>
      <c r="Q19" s="79" t="s">
        <v>597</v>
      </c>
      <c r="R19" s="79" t="s">
        <v>597</v>
      </c>
    </row>
    <row r="20" spans="1:18" ht="15">
      <c r="A20" s="79" t="s">
        <v>861</v>
      </c>
      <c r="B20" s="79" t="s">
        <v>880</v>
      </c>
      <c r="C20" s="80">
        <v>40890</v>
      </c>
      <c r="D20" s="81">
        <v>5</v>
      </c>
      <c r="E20" s="81">
        <v>5</v>
      </c>
      <c r="F20" s="79" t="s">
        <v>426</v>
      </c>
      <c r="G20" s="116" t="s">
        <v>713</v>
      </c>
      <c r="I20" s="80"/>
      <c r="J20" s="79"/>
      <c r="K20" s="80"/>
      <c r="L20" s="88"/>
      <c r="N20" s="79"/>
      <c r="Q20" s="79" t="s">
        <v>597</v>
      </c>
      <c r="R20" s="79" t="s">
        <v>597</v>
      </c>
    </row>
    <row r="21" spans="1:18" ht="38.25">
      <c r="A21" s="79" t="s">
        <v>864</v>
      </c>
      <c r="B21" s="79" t="s">
        <v>881</v>
      </c>
      <c r="C21" s="80">
        <v>40907</v>
      </c>
      <c r="D21" s="81">
        <v>195</v>
      </c>
      <c r="E21" s="81">
        <v>235.95</v>
      </c>
      <c r="F21" s="79" t="s">
        <v>426</v>
      </c>
      <c r="G21" s="116" t="s">
        <v>713</v>
      </c>
      <c r="H21" s="115" t="s">
        <v>890</v>
      </c>
      <c r="I21" s="80"/>
      <c r="J21" s="79"/>
      <c r="K21" s="80"/>
      <c r="L21" s="88"/>
      <c r="N21" s="79"/>
      <c r="Q21" s="79" t="s">
        <v>597</v>
      </c>
      <c r="R21" s="79" t="s">
        <v>597</v>
      </c>
    </row>
    <row r="22" spans="1:18" ht="15">
      <c r="A22" s="79" t="s">
        <v>857</v>
      </c>
      <c r="B22" s="79" t="s">
        <v>863</v>
      </c>
      <c r="C22" s="80">
        <v>40611</v>
      </c>
      <c r="D22" s="81">
        <v>269</v>
      </c>
      <c r="E22" s="81">
        <v>322.8</v>
      </c>
      <c r="F22" s="79" t="s">
        <v>426</v>
      </c>
      <c r="G22" s="121" t="s">
        <v>900</v>
      </c>
      <c r="H22" s="32" t="s">
        <v>892</v>
      </c>
      <c r="I22" s="80"/>
      <c r="J22" s="79"/>
      <c r="K22" s="80"/>
      <c r="L22" s="88"/>
      <c r="N22" s="79"/>
      <c r="Q22" s="79" t="s">
        <v>597</v>
      </c>
      <c r="R22" s="79" t="s">
        <v>597</v>
      </c>
    </row>
    <row r="23" spans="1:18" ht="15">
      <c r="A23" s="79" t="s">
        <v>857</v>
      </c>
      <c r="B23" s="79" t="s">
        <v>870</v>
      </c>
      <c r="C23" s="80">
        <v>40701</v>
      </c>
      <c r="D23" s="81">
        <v>470</v>
      </c>
      <c r="E23" s="81">
        <v>564</v>
      </c>
      <c r="F23" s="79" t="s">
        <v>426</v>
      </c>
      <c r="G23" s="121" t="s">
        <v>900</v>
      </c>
      <c r="H23" s="32" t="s">
        <v>891</v>
      </c>
      <c r="I23" s="80"/>
      <c r="J23" s="79"/>
      <c r="K23" s="80"/>
      <c r="L23" s="88"/>
      <c r="N23" s="79"/>
      <c r="Q23" s="79" t="s">
        <v>597</v>
      </c>
      <c r="R23" s="79" t="s">
        <v>597</v>
      </c>
    </row>
    <row r="26" spans="3:7" ht="15">
      <c r="C26" s="21">
        <v>630743</v>
      </c>
      <c r="D26" s="17">
        <v>8158.9</v>
      </c>
      <c r="E26" s="85" t="s">
        <v>661</v>
      </c>
      <c r="G26" s="86">
        <f>D27-D26</f>
        <v>-561.2999999999993</v>
      </c>
    </row>
    <row r="27" spans="3:7" ht="15">
      <c r="C27" s="32" t="s">
        <v>659</v>
      </c>
      <c r="D27" s="31">
        <f>SUM(D2:D4,D7:D23)</f>
        <v>7597.6</v>
      </c>
      <c r="E27" s="85"/>
      <c r="G27" s="53"/>
    </row>
    <row r="28" spans="3:4" ht="12.75">
      <c r="C28" s="32" t="s">
        <v>785</v>
      </c>
      <c r="D28" s="31">
        <f>SUM(B34:B41)</f>
        <v>354</v>
      </c>
    </row>
    <row r="29" spans="3:7" ht="15">
      <c r="C29" s="32" t="s">
        <v>738</v>
      </c>
      <c r="D29" s="31">
        <f>D26+D28</f>
        <v>8512.9</v>
      </c>
      <c r="E29" s="85" t="s">
        <v>661</v>
      </c>
      <c r="G29" s="86">
        <f>D27-D29</f>
        <v>-915.2999999999993</v>
      </c>
    </row>
    <row r="30" spans="3:7" ht="15">
      <c r="C30" s="32"/>
      <c r="D30" s="31"/>
      <c r="E30" s="85"/>
      <c r="G30" s="53"/>
    </row>
    <row r="32" spans="1:4" ht="12.75">
      <c r="A32" s="135" t="s">
        <v>633</v>
      </c>
      <c r="B32" s="138"/>
      <c r="C32" s="138"/>
      <c r="D32" s="139"/>
    </row>
    <row r="33" spans="1:4" ht="12.75">
      <c r="A33" s="69" t="s">
        <v>535</v>
      </c>
      <c r="B33" s="70" t="s">
        <v>419</v>
      </c>
      <c r="C33" s="70" t="s">
        <v>587</v>
      </c>
      <c r="D33" s="71" t="s">
        <v>588</v>
      </c>
    </row>
    <row r="34" spans="1:4" ht="15">
      <c r="A34" s="72" t="s">
        <v>893</v>
      </c>
      <c r="B34" s="81">
        <v>69</v>
      </c>
      <c r="C34" s="22">
        <v>630743</v>
      </c>
      <c r="D34" s="120">
        <v>272107</v>
      </c>
    </row>
    <row r="35" spans="1:4" ht="15">
      <c r="A35" s="72" t="s">
        <v>898</v>
      </c>
      <c r="B35" s="81">
        <v>2.5</v>
      </c>
      <c r="C35" s="22">
        <v>630743</v>
      </c>
      <c r="D35" s="119" t="s">
        <v>899</v>
      </c>
    </row>
    <row r="36" spans="1:4" ht="15">
      <c r="A36" s="72" t="s">
        <v>895</v>
      </c>
      <c r="B36" s="81">
        <v>2</v>
      </c>
      <c r="C36" s="22">
        <v>630743</v>
      </c>
      <c r="D36" s="119" t="s">
        <v>899</v>
      </c>
    </row>
    <row r="37" spans="1:4" ht="15">
      <c r="A37" s="72" t="s">
        <v>895</v>
      </c>
      <c r="B37" s="81">
        <v>24.5</v>
      </c>
      <c r="C37" s="22">
        <v>630743</v>
      </c>
      <c r="D37" s="119" t="s">
        <v>899</v>
      </c>
    </row>
    <row r="38" spans="1:4" ht="15">
      <c r="A38" s="72" t="s">
        <v>896</v>
      </c>
      <c r="B38" s="81">
        <v>28</v>
      </c>
      <c r="C38" s="22">
        <v>630743</v>
      </c>
      <c r="D38" s="119" t="s">
        <v>899</v>
      </c>
    </row>
    <row r="39" spans="1:4" ht="15">
      <c r="A39" s="72" t="s">
        <v>896</v>
      </c>
      <c r="B39" s="81">
        <v>28</v>
      </c>
      <c r="C39" s="22">
        <v>630743</v>
      </c>
      <c r="D39" s="119" t="s">
        <v>899</v>
      </c>
    </row>
    <row r="40" spans="1:4" ht="15">
      <c r="A40" s="72" t="s">
        <v>897</v>
      </c>
      <c r="B40" s="81">
        <v>5</v>
      </c>
      <c r="C40" s="22">
        <v>630743</v>
      </c>
      <c r="D40" s="119" t="s">
        <v>899</v>
      </c>
    </row>
    <row r="41" spans="1:4" ht="15">
      <c r="A41" s="75" t="s">
        <v>894</v>
      </c>
      <c r="B41" s="117">
        <v>195</v>
      </c>
      <c r="C41" s="77">
        <v>630743</v>
      </c>
      <c r="D41" s="118">
        <v>630745</v>
      </c>
    </row>
  </sheetData>
  <sheetProtection/>
  <mergeCells count="1">
    <mergeCell ref="A32:D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26.00390625" style="14" customWidth="1"/>
    <col min="5" max="5" width="18.57421875" style="14" customWidth="1"/>
    <col min="6" max="6" width="10.00390625" style="14" customWidth="1"/>
    <col min="7" max="7" width="26.421875" style="14" customWidth="1"/>
    <col min="8" max="8" width="22.140625" style="14" customWidth="1"/>
    <col min="9" max="9" width="19.28125" style="14" customWidth="1"/>
    <col min="10" max="10" width="25.00390625" style="14" customWidth="1"/>
    <col min="11" max="11" width="18.8515625" style="14" customWidth="1"/>
    <col min="12" max="12" width="18.00390625" style="14" customWidth="1"/>
    <col min="13" max="13" width="20.57421875" style="14" customWidth="1"/>
    <col min="14" max="14" width="20.7109375" style="14" customWidth="1"/>
    <col min="15" max="15" width="18.140625" style="14" customWidth="1"/>
    <col min="16" max="16" width="16.7109375" style="14" customWidth="1"/>
    <col min="17" max="17" width="31.00390625" style="14" customWidth="1"/>
    <col min="18" max="18" width="30.8515625" style="14" customWidth="1"/>
    <col min="19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8" ht="30">
      <c r="A2" s="79" t="s">
        <v>882</v>
      </c>
      <c r="B2" s="79" t="s">
        <v>883</v>
      </c>
      <c r="C2" s="80">
        <v>40625</v>
      </c>
      <c r="D2" s="81">
        <v>68</v>
      </c>
      <c r="E2" s="81">
        <v>81.6</v>
      </c>
      <c r="F2" s="79" t="s">
        <v>426</v>
      </c>
      <c r="G2" s="44">
        <v>630745</v>
      </c>
      <c r="I2" s="80"/>
      <c r="J2" s="79"/>
      <c r="K2" s="80"/>
      <c r="L2" s="88"/>
      <c r="N2" s="79"/>
      <c r="Q2" s="79" t="s">
        <v>597</v>
      </c>
      <c r="R2" s="79" t="s">
        <v>597</v>
      </c>
    </row>
    <row r="3" spans="1:18" ht="30">
      <c r="A3" s="79" t="s">
        <v>882</v>
      </c>
      <c r="B3" s="79" t="s">
        <v>887</v>
      </c>
      <c r="C3" s="80">
        <v>40788</v>
      </c>
      <c r="D3" s="81">
        <v>65</v>
      </c>
      <c r="E3" s="81">
        <v>78</v>
      </c>
      <c r="F3" s="79" t="s">
        <v>426</v>
      </c>
      <c r="G3" s="44">
        <v>630745</v>
      </c>
      <c r="I3" s="80"/>
      <c r="J3" s="79"/>
      <c r="K3" s="80"/>
      <c r="L3" s="88"/>
      <c r="N3" s="79"/>
      <c r="Q3" s="79" t="s">
        <v>597</v>
      </c>
      <c r="R3" s="79" t="s">
        <v>597</v>
      </c>
    </row>
    <row r="4" spans="1:18" ht="30">
      <c r="A4" s="79" t="s">
        <v>884</v>
      </c>
      <c r="B4" s="79" t="s">
        <v>868</v>
      </c>
      <c r="C4" s="80">
        <v>40673</v>
      </c>
      <c r="D4" s="81">
        <v>180</v>
      </c>
      <c r="E4" s="81">
        <v>216</v>
      </c>
      <c r="F4" s="79" t="s">
        <v>426</v>
      </c>
      <c r="G4" s="44">
        <v>630745</v>
      </c>
      <c r="I4" s="80"/>
      <c r="J4" s="79"/>
      <c r="K4" s="80"/>
      <c r="L4" s="88"/>
      <c r="N4" s="79"/>
      <c r="Q4" s="79" t="s">
        <v>597</v>
      </c>
      <c r="R4" s="79" t="s">
        <v>597</v>
      </c>
    </row>
    <row r="5" spans="1:18" ht="15">
      <c r="A5" s="79" t="s">
        <v>885</v>
      </c>
      <c r="B5" s="79" t="s">
        <v>886</v>
      </c>
      <c r="C5" s="80">
        <v>40721</v>
      </c>
      <c r="D5" s="81">
        <v>1650</v>
      </c>
      <c r="E5" s="81">
        <v>1980</v>
      </c>
      <c r="F5" s="79" t="s">
        <v>426</v>
      </c>
      <c r="G5" s="44">
        <v>630745</v>
      </c>
      <c r="I5" s="80"/>
      <c r="J5" s="79"/>
      <c r="L5" s="88"/>
      <c r="N5" s="79"/>
      <c r="Q5" s="79" t="s">
        <v>597</v>
      </c>
      <c r="R5" s="79" t="s">
        <v>597</v>
      </c>
    </row>
    <row r="6" spans="1:8" ht="38.25">
      <c r="A6" s="79" t="s">
        <v>864</v>
      </c>
      <c r="B6" s="79" t="s">
        <v>881</v>
      </c>
      <c r="C6" s="80">
        <v>40907</v>
      </c>
      <c r="D6" s="81">
        <v>195</v>
      </c>
      <c r="E6" s="81">
        <v>235.95</v>
      </c>
      <c r="F6" s="79" t="s">
        <v>426</v>
      </c>
      <c r="G6" s="22" t="s">
        <v>901</v>
      </c>
      <c r="H6" s="122" t="s">
        <v>902</v>
      </c>
    </row>
    <row r="7" spans="1:8" ht="15">
      <c r="A7" s="79" t="s">
        <v>904</v>
      </c>
      <c r="B7" s="79" t="s">
        <v>787</v>
      </c>
      <c r="C7" s="80">
        <v>40493</v>
      </c>
      <c r="D7" s="81">
        <v>166</v>
      </c>
      <c r="E7" s="81">
        <v>199.2</v>
      </c>
      <c r="F7" s="79" t="s">
        <v>426</v>
      </c>
      <c r="G7" s="22">
        <v>630745</v>
      </c>
      <c r="H7" s="32" t="s">
        <v>906</v>
      </c>
    </row>
    <row r="10" spans="3:7" ht="15">
      <c r="C10" s="21">
        <v>630745</v>
      </c>
      <c r="D10" s="131">
        <v>2296.26</v>
      </c>
      <c r="E10" s="85" t="s">
        <v>661</v>
      </c>
      <c r="G10" s="86">
        <f>D11-D10</f>
        <v>27.73999999999978</v>
      </c>
    </row>
    <row r="11" spans="3:7" ht="15">
      <c r="C11" s="32" t="s">
        <v>659</v>
      </c>
      <c r="D11" s="31">
        <f>SUM(D2:D7)</f>
        <v>2324</v>
      </c>
      <c r="E11" s="85"/>
      <c r="G11" s="53"/>
    </row>
    <row r="12" spans="3:4" ht="12.75">
      <c r="C12" s="32" t="s">
        <v>905</v>
      </c>
      <c r="D12" s="31">
        <f>SUM(B18:B18)</f>
        <v>195</v>
      </c>
    </row>
    <row r="13" spans="3:7" ht="15">
      <c r="C13" s="32" t="s">
        <v>738</v>
      </c>
      <c r="D13" s="31">
        <f>D10-D12</f>
        <v>2101.26</v>
      </c>
      <c r="E13" s="85" t="s">
        <v>661</v>
      </c>
      <c r="G13" s="86">
        <f>D11-D13</f>
        <v>222.73999999999978</v>
      </c>
    </row>
    <row r="14" spans="3:7" ht="38.25">
      <c r="C14" s="122" t="s">
        <v>907</v>
      </c>
      <c r="D14" s="31">
        <v>138.26</v>
      </c>
      <c r="E14" s="85" t="s">
        <v>659</v>
      </c>
      <c r="F14" s="130">
        <f>SUM(D2:D6)+D14</f>
        <v>2296.26</v>
      </c>
      <c r="G14" s="53"/>
    </row>
    <row r="16" spans="1:4" ht="12.75">
      <c r="A16" s="135" t="s">
        <v>633</v>
      </c>
      <c r="B16" s="138"/>
      <c r="C16" s="138"/>
      <c r="D16" s="139"/>
    </row>
    <row r="17" spans="1:4" ht="12.75">
      <c r="A17" s="69" t="s">
        <v>535</v>
      </c>
      <c r="B17" s="70" t="s">
        <v>419</v>
      </c>
      <c r="C17" s="70" t="s">
        <v>587</v>
      </c>
      <c r="D17" s="71" t="s">
        <v>588</v>
      </c>
    </row>
    <row r="18" spans="1:4" ht="15">
      <c r="A18" s="75" t="s">
        <v>894</v>
      </c>
      <c r="B18" s="129">
        <v>195</v>
      </c>
      <c r="C18" s="77">
        <v>630743</v>
      </c>
      <c r="D18" s="118">
        <v>630745</v>
      </c>
    </row>
  </sheetData>
  <sheetProtection/>
  <mergeCells count="1">
    <mergeCell ref="A16:D1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16.28125" style="14" customWidth="1"/>
    <col min="5" max="5" width="18.57421875" style="14" customWidth="1"/>
    <col min="6" max="6" width="10.00390625" style="14" customWidth="1"/>
    <col min="7" max="7" width="26.421875" style="14" customWidth="1"/>
    <col min="8" max="8" width="22.140625" style="14" customWidth="1"/>
    <col min="9" max="9" width="20.57421875" style="14" customWidth="1"/>
    <col min="10" max="16384" width="9.140625" style="14" customWidth="1"/>
  </cols>
  <sheetData>
    <row r="1" spans="1:9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917</v>
      </c>
      <c r="H1" s="13" t="s">
        <v>422</v>
      </c>
      <c r="I1" s="13" t="s">
        <v>423</v>
      </c>
    </row>
    <row r="2" spans="1:8" s="133" customFormat="1" ht="15">
      <c r="A2" s="79" t="s">
        <v>908</v>
      </c>
      <c r="B2" s="79" t="s">
        <v>909</v>
      </c>
      <c r="C2" s="80">
        <v>40562</v>
      </c>
      <c r="D2" s="132">
        <v>675</v>
      </c>
      <c r="E2" s="132">
        <v>675</v>
      </c>
      <c r="F2" s="79" t="s">
        <v>531</v>
      </c>
      <c r="G2" s="89"/>
      <c r="H2" s="116">
        <v>610107</v>
      </c>
    </row>
    <row r="3" spans="1:8" ht="15">
      <c r="A3" s="79" t="s">
        <v>908</v>
      </c>
      <c r="B3" s="79" t="s">
        <v>910</v>
      </c>
      <c r="C3" s="80">
        <v>40579</v>
      </c>
      <c r="D3" s="132">
        <v>8060</v>
      </c>
      <c r="E3" s="132">
        <v>8060</v>
      </c>
      <c r="F3" s="79" t="s">
        <v>531</v>
      </c>
      <c r="G3" s="89">
        <v>5774.87</v>
      </c>
      <c r="H3" s="116">
        <v>610106</v>
      </c>
    </row>
    <row r="4" spans="1:8" ht="15">
      <c r="A4" s="79" t="s">
        <v>908</v>
      </c>
      <c r="B4" s="79" t="s">
        <v>911</v>
      </c>
      <c r="C4" s="80">
        <v>40743</v>
      </c>
      <c r="D4" s="132">
        <v>16122.4</v>
      </c>
      <c r="E4" s="132">
        <v>16122.4</v>
      </c>
      <c r="F4" s="79" t="s">
        <v>531</v>
      </c>
      <c r="H4" s="116">
        <v>610106</v>
      </c>
    </row>
    <row r="5" spans="1:8" ht="15">
      <c r="A5" s="79" t="s">
        <v>908</v>
      </c>
      <c r="B5" s="79" t="s">
        <v>912</v>
      </c>
      <c r="C5" s="80">
        <v>40847</v>
      </c>
      <c r="D5" s="132">
        <v>8060</v>
      </c>
      <c r="E5" s="132">
        <v>8060</v>
      </c>
      <c r="F5" s="79" t="s">
        <v>531</v>
      </c>
      <c r="G5" s="89">
        <v>6006.85</v>
      </c>
      <c r="H5" s="116">
        <v>610106</v>
      </c>
    </row>
    <row r="6" spans="1:8" ht="15">
      <c r="A6" s="79" t="s">
        <v>908</v>
      </c>
      <c r="B6" s="79" t="s">
        <v>913</v>
      </c>
      <c r="C6" s="80">
        <v>40861</v>
      </c>
      <c r="D6" s="132">
        <v>13910</v>
      </c>
      <c r="E6" s="132">
        <v>13910</v>
      </c>
      <c r="F6" s="79" t="s">
        <v>531</v>
      </c>
      <c r="G6" s="89">
        <v>10553.06</v>
      </c>
      <c r="H6" s="116">
        <v>610106</v>
      </c>
    </row>
    <row r="7" spans="1:8" ht="15">
      <c r="A7" s="79" t="s">
        <v>908</v>
      </c>
      <c r="B7" s="79" t="s">
        <v>914</v>
      </c>
      <c r="C7" s="80">
        <v>40886</v>
      </c>
      <c r="D7" s="132">
        <v>7765</v>
      </c>
      <c r="E7" s="132">
        <v>7765</v>
      </c>
      <c r="F7" s="79" t="s">
        <v>531</v>
      </c>
      <c r="H7" s="116">
        <v>610107</v>
      </c>
    </row>
    <row r="8" spans="1:9" ht="15">
      <c r="A8" s="79" t="s">
        <v>915</v>
      </c>
      <c r="B8" s="79" t="s">
        <v>916</v>
      </c>
      <c r="C8" s="80">
        <v>40751</v>
      </c>
      <c r="D8" s="81">
        <v>1230</v>
      </c>
      <c r="E8" s="81">
        <v>1230</v>
      </c>
      <c r="F8" s="79" t="s">
        <v>426</v>
      </c>
      <c r="H8" s="21" t="s">
        <v>918</v>
      </c>
      <c r="I8" s="24">
        <v>610139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4">
      <selection activeCell="F48" sqref="E48:F51"/>
    </sheetView>
  </sheetViews>
  <sheetFormatPr defaultColWidth="8.8515625" defaultRowHeight="12.75"/>
  <cols>
    <col min="1" max="1" width="21.57421875" style="14" customWidth="1"/>
    <col min="2" max="2" width="18.140625" style="14" customWidth="1"/>
    <col min="3" max="3" width="16.421875" style="14" customWidth="1"/>
    <col min="4" max="4" width="17.8515625" style="14" customWidth="1"/>
    <col min="5" max="5" width="18.57421875" style="14" customWidth="1"/>
    <col min="6" max="6" width="10.7109375" style="14" bestFit="1" customWidth="1"/>
    <col min="7" max="7" width="30.8515625" style="14" customWidth="1"/>
    <col min="8" max="8" width="30.28125" style="14" customWidth="1"/>
    <col min="9" max="16384" width="8.8515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7" ht="15">
      <c r="A2" s="15" t="s">
        <v>424</v>
      </c>
      <c r="B2" s="15" t="s">
        <v>425</v>
      </c>
      <c r="C2" s="16">
        <v>40595</v>
      </c>
      <c r="D2" s="17">
        <v>30</v>
      </c>
      <c r="E2" s="17">
        <v>36</v>
      </c>
      <c r="F2" s="15" t="s">
        <v>426</v>
      </c>
      <c r="G2" s="18">
        <v>630712</v>
      </c>
    </row>
    <row r="3" spans="1:7" ht="15">
      <c r="A3" s="15" t="s">
        <v>424</v>
      </c>
      <c r="B3" s="15" t="s">
        <v>427</v>
      </c>
      <c r="C3" s="16">
        <v>40602</v>
      </c>
      <c r="D3" s="17">
        <v>30</v>
      </c>
      <c r="E3" s="17">
        <v>36</v>
      </c>
      <c r="F3" s="15" t="s">
        <v>426</v>
      </c>
      <c r="G3" s="18">
        <v>630712</v>
      </c>
    </row>
    <row r="4" spans="1:7" ht="15">
      <c r="A4" s="15" t="s">
        <v>424</v>
      </c>
      <c r="B4" s="15" t="s">
        <v>428</v>
      </c>
      <c r="C4" s="16">
        <v>40620</v>
      </c>
      <c r="D4" s="17">
        <v>156.09</v>
      </c>
      <c r="E4" s="17">
        <v>187.31</v>
      </c>
      <c r="F4" s="15" t="s">
        <v>426</v>
      </c>
      <c r="G4" s="18">
        <v>630712</v>
      </c>
    </row>
    <row r="5" spans="1:7" ht="15">
      <c r="A5" s="15" t="s">
        <v>424</v>
      </c>
      <c r="B5" s="15" t="s">
        <v>429</v>
      </c>
      <c r="C5" s="16">
        <v>40633</v>
      </c>
      <c r="D5" s="17">
        <v>10</v>
      </c>
      <c r="E5" s="17">
        <v>12</v>
      </c>
      <c r="F5" s="15" t="s">
        <v>426</v>
      </c>
      <c r="G5" s="18">
        <v>630712</v>
      </c>
    </row>
    <row r="6" spans="1:7" ht="15">
      <c r="A6" s="15" t="s">
        <v>424</v>
      </c>
      <c r="B6" s="15" t="s">
        <v>430</v>
      </c>
      <c r="C6" s="16">
        <v>40661</v>
      </c>
      <c r="D6" s="17">
        <v>335.24</v>
      </c>
      <c r="E6" s="17">
        <v>402.29</v>
      </c>
      <c r="F6" s="15" t="s">
        <v>426</v>
      </c>
      <c r="G6" s="18">
        <v>630712</v>
      </c>
    </row>
    <row r="7" spans="1:7" ht="15">
      <c r="A7" s="15" t="s">
        <v>424</v>
      </c>
      <c r="B7" s="15" t="s">
        <v>431</v>
      </c>
      <c r="C7" s="16">
        <v>40662</v>
      </c>
      <c r="D7" s="17">
        <v>30</v>
      </c>
      <c r="E7" s="17">
        <v>36</v>
      </c>
      <c r="F7" s="15" t="s">
        <v>426</v>
      </c>
      <c r="G7" s="18">
        <v>630712</v>
      </c>
    </row>
    <row r="8" spans="1:7" ht="15">
      <c r="A8" s="15" t="s">
        <v>424</v>
      </c>
      <c r="B8" s="15" t="s">
        <v>432</v>
      </c>
      <c r="C8" s="16">
        <v>40681</v>
      </c>
      <c r="D8" s="17">
        <v>40</v>
      </c>
      <c r="E8" s="17">
        <v>48</v>
      </c>
      <c r="F8" s="15" t="s">
        <v>426</v>
      </c>
      <c r="G8" s="18">
        <v>630712</v>
      </c>
    </row>
    <row r="9" spans="1:7" ht="15">
      <c r="A9" s="15" t="s">
        <v>424</v>
      </c>
      <c r="B9" s="15" t="s">
        <v>433</v>
      </c>
      <c r="C9" s="16">
        <v>40690</v>
      </c>
      <c r="D9" s="17">
        <v>20</v>
      </c>
      <c r="E9" s="17">
        <v>24</v>
      </c>
      <c r="F9" s="15" t="s">
        <v>426</v>
      </c>
      <c r="G9" s="18">
        <v>630712</v>
      </c>
    </row>
    <row r="10" spans="1:7" ht="15">
      <c r="A10" s="15" t="s">
        <v>424</v>
      </c>
      <c r="B10" s="15" t="s">
        <v>434</v>
      </c>
      <c r="C10" s="16">
        <v>40718</v>
      </c>
      <c r="D10" s="17">
        <v>50</v>
      </c>
      <c r="E10" s="17">
        <v>60</v>
      </c>
      <c r="F10" s="15" t="s">
        <v>426</v>
      </c>
      <c r="G10" s="18">
        <v>630712</v>
      </c>
    </row>
    <row r="11" spans="1:7" ht="15">
      <c r="A11" s="15" t="s">
        <v>424</v>
      </c>
      <c r="B11" s="15" t="s">
        <v>435</v>
      </c>
      <c r="C11" s="16">
        <v>40746</v>
      </c>
      <c r="D11" s="17">
        <v>20</v>
      </c>
      <c r="E11" s="17">
        <v>24</v>
      </c>
      <c r="F11" s="15" t="s">
        <v>426</v>
      </c>
      <c r="G11" s="18">
        <v>630712</v>
      </c>
    </row>
    <row r="12" spans="1:7" ht="15">
      <c r="A12" s="15" t="s">
        <v>424</v>
      </c>
      <c r="B12" s="15" t="s">
        <v>436</v>
      </c>
      <c r="C12" s="16">
        <v>40753</v>
      </c>
      <c r="D12" s="17">
        <v>10</v>
      </c>
      <c r="E12" s="17">
        <v>12</v>
      </c>
      <c r="F12" s="15" t="s">
        <v>426</v>
      </c>
      <c r="G12" s="18">
        <v>630712</v>
      </c>
    </row>
    <row r="13" spans="1:7" ht="15">
      <c r="A13" s="15" t="s">
        <v>424</v>
      </c>
      <c r="B13" s="15" t="s">
        <v>437</v>
      </c>
      <c r="C13" s="16">
        <v>40786</v>
      </c>
      <c r="D13" s="17">
        <v>20</v>
      </c>
      <c r="E13" s="17">
        <v>24</v>
      </c>
      <c r="F13" s="15" t="s">
        <v>426</v>
      </c>
      <c r="G13" s="18">
        <v>630712</v>
      </c>
    </row>
    <row r="14" spans="1:7" ht="15">
      <c r="A14" s="15" t="s">
        <v>424</v>
      </c>
      <c r="B14" s="15" t="s">
        <v>438</v>
      </c>
      <c r="C14" s="16">
        <v>40802</v>
      </c>
      <c r="D14" s="17">
        <v>30</v>
      </c>
      <c r="E14" s="17">
        <v>36</v>
      </c>
      <c r="F14" s="15" t="s">
        <v>426</v>
      </c>
      <c r="G14" s="18">
        <v>630712</v>
      </c>
    </row>
    <row r="15" spans="1:8" ht="15">
      <c r="A15" s="15" t="s">
        <v>424</v>
      </c>
      <c r="B15" s="15" t="s">
        <v>439</v>
      </c>
      <c r="C15" s="16">
        <v>40864</v>
      </c>
      <c r="D15" s="17">
        <v>10</v>
      </c>
      <c r="E15" s="17">
        <v>12.1</v>
      </c>
      <c r="F15" s="15" t="s">
        <v>426</v>
      </c>
      <c r="G15" s="18">
        <v>630712</v>
      </c>
      <c r="H15" s="19"/>
    </row>
    <row r="16" spans="1:7" ht="15">
      <c r="A16" s="15" t="s">
        <v>424</v>
      </c>
      <c r="B16" s="15" t="s">
        <v>440</v>
      </c>
      <c r="C16" s="16">
        <v>40890</v>
      </c>
      <c r="D16" s="17">
        <v>10</v>
      </c>
      <c r="E16" s="17">
        <v>12.1</v>
      </c>
      <c r="F16" s="15" t="s">
        <v>426</v>
      </c>
      <c r="G16" s="18">
        <v>630712</v>
      </c>
    </row>
    <row r="17" spans="1:7" ht="15">
      <c r="A17" s="15" t="s">
        <v>424</v>
      </c>
      <c r="B17" s="15" t="s">
        <v>441</v>
      </c>
      <c r="C17" s="16">
        <v>40905</v>
      </c>
      <c r="D17" s="17">
        <v>10</v>
      </c>
      <c r="E17" s="17">
        <v>12.1</v>
      </c>
      <c r="F17" s="15" t="s">
        <v>426</v>
      </c>
      <c r="G17" s="18">
        <v>630712</v>
      </c>
    </row>
    <row r="18" spans="1:7" ht="15">
      <c r="A18" s="15" t="s">
        <v>424</v>
      </c>
      <c r="B18" s="20">
        <v>431913</v>
      </c>
      <c r="C18" s="16">
        <v>40574</v>
      </c>
      <c r="D18" s="17">
        <v>20</v>
      </c>
      <c r="E18" s="17">
        <v>24</v>
      </c>
      <c r="F18" s="15" t="s">
        <v>426</v>
      </c>
      <c r="G18" s="18">
        <v>630712</v>
      </c>
    </row>
    <row r="19" spans="1:7" ht="15">
      <c r="A19" s="15" t="s">
        <v>424</v>
      </c>
      <c r="B19" s="15" t="s">
        <v>442</v>
      </c>
      <c r="C19" s="16">
        <v>40599</v>
      </c>
      <c r="D19" s="17">
        <v>-204</v>
      </c>
      <c r="E19" s="17">
        <v>-244.8</v>
      </c>
      <c r="F19" s="15" t="s">
        <v>426</v>
      </c>
      <c r="G19" s="21">
        <v>650112</v>
      </c>
    </row>
    <row r="20" spans="1:7" ht="15">
      <c r="A20" s="15" t="s">
        <v>424</v>
      </c>
      <c r="B20" s="15" t="s">
        <v>443</v>
      </c>
      <c r="C20" s="16">
        <v>40633</v>
      </c>
      <c r="D20" s="17">
        <v>-1960.81</v>
      </c>
      <c r="E20" s="17">
        <v>-2352.97</v>
      </c>
      <c r="F20" s="15" t="s">
        <v>426</v>
      </c>
      <c r="G20" s="21">
        <v>650112</v>
      </c>
    </row>
    <row r="21" spans="1:7" ht="15">
      <c r="A21" s="15" t="s">
        <v>424</v>
      </c>
      <c r="B21" s="15" t="s">
        <v>444</v>
      </c>
      <c r="C21" s="16">
        <v>40753</v>
      </c>
      <c r="D21" s="17">
        <v>-614.32</v>
      </c>
      <c r="E21" s="17">
        <v>-737.18</v>
      </c>
      <c r="F21" s="15" t="s">
        <v>426</v>
      </c>
      <c r="G21" s="21">
        <v>650112</v>
      </c>
    </row>
    <row r="22" spans="1:7" ht="15">
      <c r="A22" s="15" t="s">
        <v>424</v>
      </c>
      <c r="B22" s="15" t="s">
        <v>445</v>
      </c>
      <c r="C22" s="16">
        <v>40785</v>
      </c>
      <c r="D22" s="17">
        <v>-676.51</v>
      </c>
      <c r="E22" s="17">
        <v>-811.81</v>
      </c>
      <c r="F22" s="15" t="s">
        <v>426</v>
      </c>
      <c r="G22" s="21">
        <v>650112</v>
      </c>
    </row>
    <row r="23" spans="1:7" ht="15">
      <c r="A23" s="15" t="s">
        <v>424</v>
      </c>
      <c r="B23" s="15" t="s">
        <v>446</v>
      </c>
      <c r="C23" s="16">
        <v>40785</v>
      </c>
      <c r="D23" s="17">
        <v>247.14</v>
      </c>
      <c r="E23" s="17">
        <v>296.57</v>
      </c>
      <c r="F23" s="15" t="s">
        <v>426</v>
      </c>
      <c r="G23" s="21">
        <v>650112</v>
      </c>
    </row>
    <row r="24" spans="1:7" ht="15">
      <c r="A24" s="15" t="s">
        <v>424</v>
      </c>
      <c r="B24" s="15" t="s">
        <v>447</v>
      </c>
      <c r="C24" s="16">
        <v>40786</v>
      </c>
      <c r="D24" s="17">
        <v>-705.64</v>
      </c>
      <c r="E24" s="17">
        <v>-846.77</v>
      </c>
      <c r="F24" s="15" t="s">
        <v>426</v>
      </c>
      <c r="G24" s="21">
        <v>650112</v>
      </c>
    </row>
    <row r="25" spans="1:7" ht="15">
      <c r="A25" s="15" t="s">
        <v>424</v>
      </c>
      <c r="B25" s="15" t="s">
        <v>448</v>
      </c>
      <c r="C25" s="16">
        <v>40802</v>
      </c>
      <c r="D25" s="17">
        <v>-640</v>
      </c>
      <c r="E25" s="17">
        <v>-768</v>
      </c>
      <c r="F25" s="15" t="s">
        <v>426</v>
      </c>
      <c r="G25" s="21">
        <v>650112</v>
      </c>
    </row>
    <row r="26" spans="1:8" ht="15">
      <c r="A26" s="15" t="s">
        <v>424</v>
      </c>
      <c r="B26" s="15" t="s">
        <v>449</v>
      </c>
      <c r="C26" s="16">
        <v>40896</v>
      </c>
      <c r="D26" s="17">
        <v>-427.47</v>
      </c>
      <c r="E26" s="17">
        <v>-517.24</v>
      </c>
      <c r="F26" s="15" t="s">
        <v>426</v>
      </c>
      <c r="G26" s="21">
        <v>650112</v>
      </c>
      <c r="H26" s="19"/>
    </row>
    <row r="27" spans="1:7" ht="15">
      <c r="A27" s="15" t="s">
        <v>424</v>
      </c>
      <c r="B27" s="15" t="s">
        <v>450</v>
      </c>
      <c r="C27" s="16">
        <v>40896</v>
      </c>
      <c r="D27" s="17">
        <v>120</v>
      </c>
      <c r="E27" s="17">
        <v>145.2</v>
      </c>
      <c r="F27" s="15" t="s">
        <v>426</v>
      </c>
      <c r="G27" s="21">
        <v>650112</v>
      </c>
    </row>
    <row r="28" spans="1:8" ht="15">
      <c r="A28" s="15" t="s">
        <v>424</v>
      </c>
      <c r="B28" s="15" t="s">
        <v>451</v>
      </c>
      <c r="C28" s="16">
        <v>40544</v>
      </c>
      <c r="D28" s="17">
        <v>5956.94</v>
      </c>
      <c r="E28" s="17">
        <v>7148.33</v>
      </c>
      <c r="F28" s="15" t="s">
        <v>426</v>
      </c>
      <c r="G28" s="22" t="s">
        <v>452</v>
      </c>
      <c r="H28" s="23" t="s">
        <v>453</v>
      </c>
    </row>
    <row r="29" spans="1:8" ht="15">
      <c r="A29" s="15" t="s">
        <v>424</v>
      </c>
      <c r="B29" s="15" t="s">
        <v>454</v>
      </c>
      <c r="C29" s="16">
        <v>40575</v>
      </c>
      <c r="D29" s="17">
        <v>5956.94</v>
      </c>
      <c r="E29" s="17">
        <v>7148.33</v>
      </c>
      <c r="F29" s="15" t="s">
        <v>426</v>
      </c>
      <c r="G29" s="22" t="s">
        <v>452</v>
      </c>
      <c r="H29" s="24"/>
    </row>
    <row r="30" spans="1:7" ht="15">
      <c r="A30" s="15" t="s">
        <v>424</v>
      </c>
      <c r="B30" s="15" t="s">
        <v>455</v>
      </c>
      <c r="C30" s="16">
        <v>40602</v>
      </c>
      <c r="D30" s="17">
        <v>-154.32</v>
      </c>
      <c r="E30" s="17">
        <v>-185.18</v>
      </c>
      <c r="F30" s="15" t="s">
        <v>426</v>
      </c>
      <c r="G30" s="22" t="s">
        <v>452</v>
      </c>
    </row>
    <row r="31" spans="1:7" ht="15">
      <c r="A31" s="15" t="s">
        <v>424</v>
      </c>
      <c r="B31" s="15" t="s">
        <v>456</v>
      </c>
      <c r="C31" s="16">
        <v>40602</v>
      </c>
      <c r="D31" s="17">
        <v>719.28</v>
      </c>
      <c r="E31" s="17">
        <v>863.14</v>
      </c>
      <c r="F31" s="15" t="s">
        <v>426</v>
      </c>
      <c r="G31" s="22" t="s">
        <v>452</v>
      </c>
    </row>
    <row r="32" spans="1:7" ht="15">
      <c r="A32" s="15" t="s">
        <v>424</v>
      </c>
      <c r="B32" s="15" t="s">
        <v>457</v>
      </c>
      <c r="C32" s="16">
        <v>40603</v>
      </c>
      <c r="D32" s="17">
        <v>6152.8</v>
      </c>
      <c r="E32" s="17">
        <v>7383.36</v>
      </c>
      <c r="F32" s="15" t="s">
        <v>426</v>
      </c>
      <c r="G32" s="22" t="s">
        <v>452</v>
      </c>
    </row>
    <row r="33" spans="1:7" ht="15">
      <c r="A33" s="15" t="s">
        <v>424</v>
      </c>
      <c r="B33" s="15" t="s">
        <v>458</v>
      </c>
      <c r="C33" s="16">
        <v>40633</v>
      </c>
      <c r="D33" s="17">
        <v>-401.62</v>
      </c>
      <c r="E33" s="17">
        <v>-481.94</v>
      </c>
      <c r="F33" s="15" t="s">
        <v>426</v>
      </c>
      <c r="G33" s="22" t="s">
        <v>452</v>
      </c>
    </row>
    <row r="34" spans="1:7" ht="15">
      <c r="A34" s="15" t="s">
        <v>424</v>
      </c>
      <c r="B34" s="15" t="s">
        <v>459</v>
      </c>
      <c r="C34" s="16">
        <v>40633</v>
      </c>
      <c r="D34" s="17">
        <v>1006.24</v>
      </c>
      <c r="E34" s="17">
        <v>1207.49</v>
      </c>
      <c r="F34" s="15" t="s">
        <v>426</v>
      </c>
      <c r="G34" s="22" t="s">
        <v>452</v>
      </c>
    </row>
    <row r="35" spans="1:7" ht="15">
      <c r="A35" s="15" t="s">
        <v>424</v>
      </c>
      <c r="B35" s="15" t="s">
        <v>460</v>
      </c>
      <c r="C35" s="16">
        <v>40634</v>
      </c>
      <c r="D35" s="17">
        <v>7010.63</v>
      </c>
      <c r="E35" s="17">
        <v>8412.76</v>
      </c>
      <c r="F35" s="15" t="s">
        <v>426</v>
      </c>
      <c r="G35" s="22" t="s">
        <v>452</v>
      </c>
    </row>
    <row r="36" spans="1:7" ht="15">
      <c r="A36" s="15" t="s">
        <v>424</v>
      </c>
      <c r="B36" s="15" t="s">
        <v>461</v>
      </c>
      <c r="C36" s="16">
        <v>40664</v>
      </c>
      <c r="D36" s="17">
        <v>7010.63</v>
      </c>
      <c r="E36" s="17">
        <v>8412.76</v>
      </c>
      <c r="F36" s="15" t="s">
        <v>426</v>
      </c>
      <c r="G36" s="22" t="s">
        <v>452</v>
      </c>
    </row>
    <row r="37" spans="1:7" ht="15">
      <c r="A37" s="15" t="s">
        <v>424</v>
      </c>
      <c r="B37" s="15" t="s">
        <v>462</v>
      </c>
      <c r="C37" s="16">
        <v>40695</v>
      </c>
      <c r="D37" s="17">
        <v>7010.63</v>
      </c>
      <c r="E37" s="17">
        <v>8412.76</v>
      </c>
      <c r="F37" s="15" t="s">
        <v>426</v>
      </c>
      <c r="G37" s="22" t="s">
        <v>452</v>
      </c>
    </row>
    <row r="38" spans="1:7" ht="15">
      <c r="A38" s="15" t="s">
        <v>424</v>
      </c>
      <c r="B38" s="15" t="s">
        <v>463</v>
      </c>
      <c r="C38" s="16">
        <v>40725</v>
      </c>
      <c r="D38" s="17">
        <v>7010.63</v>
      </c>
      <c r="E38" s="17">
        <v>8412.76</v>
      </c>
      <c r="F38" s="15" t="s">
        <v>426</v>
      </c>
      <c r="G38" s="22" t="s">
        <v>452</v>
      </c>
    </row>
    <row r="39" spans="1:7" ht="15">
      <c r="A39" s="15" t="s">
        <v>424</v>
      </c>
      <c r="B39" s="15" t="s">
        <v>464</v>
      </c>
      <c r="C39" s="16">
        <v>40756</v>
      </c>
      <c r="D39" s="17">
        <v>7010.63</v>
      </c>
      <c r="E39" s="17">
        <v>8412.76</v>
      </c>
      <c r="F39" s="15" t="s">
        <v>426</v>
      </c>
      <c r="G39" s="22" t="s">
        <v>452</v>
      </c>
    </row>
    <row r="40" spans="1:7" ht="15">
      <c r="A40" s="15" t="s">
        <v>424</v>
      </c>
      <c r="B40" s="15" t="s">
        <v>465</v>
      </c>
      <c r="C40" s="16">
        <v>40787</v>
      </c>
      <c r="D40" s="17">
        <v>6229.36</v>
      </c>
      <c r="E40" s="17">
        <v>7475.23</v>
      </c>
      <c r="F40" s="15" t="s">
        <v>426</v>
      </c>
      <c r="G40" s="22" t="s">
        <v>452</v>
      </c>
    </row>
    <row r="41" spans="1:7" ht="15">
      <c r="A41" s="15" t="s">
        <v>424</v>
      </c>
      <c r="B41" s="15" t="s">
        <v>466</v>
      </c>
      <c r="C41" s="16">
        <v>40802</v>
      </c>
      <c r="D41" s="17">
        <v>523.78</v>
      </c>
      <c r="E41" s="17">
        <v>628.54</v>
      </c>
      <c r="F41" s="15" t="s">
        <v>426</v>
      </c>
      <c r="G41" s="22" t="s">
        <v>452</v>
      </c>
    </row>
    <row r="42" spans="1:7" ht="15">
      <c r="A42" s="15" t="s">
        <v>424</v>
      </c>
      <c r="B42" s="15" t="s">
        <v>467</v>
      </c>
      <c r="C42" s="16">
        <v>40817</v>
      </c>
      <c r="D42" s="17">
        <v>6912.53</v>
      </c>
      <c r="E42" s="17">
        <v>8364.16</v>
      </c>
      <c r="F42" s="15" t="s">
        <v>426</v>
      </c>
      <c r="G42" s="22" t="s">
        <v>452</v>
      </c>
    </row>
    <row r="43" spans="1:7" ht="15">
      <c r="A43" s="15" t="s">
        <v>424</v>
      </c>
      <c r="B43" s="15" t="s">
        <v>468</v>
      </c>
      <c r="C43" s="16">
        <v>40848</v>
      </c>
      <c r="D43" s="17">
        <v>6912.53</v>
      </c>
      <c r="E43" s="17">
        <v>8364.16</v>
      </c>
      <c r="F43" s="15" t="s">
        <v>426</v>
      </c>
      <c r="G43" s="22" t="s">
        <v>452</v>
      </c>
    </row>
    <row r="44" spans="1:7" ht="15">
      <c r="A44" s="15" t="s">
        <v>424</v>
      </c>
      <c r="B44" s="15" t="s">
        <v>469</v>
      </c>
      <c r="C44" s="16">
        <v>40877</v>
      </c>
      <c r="D44" s="17">
        <v>43.89</v>
      </c>
      <c r="E44" s="17">
        <v>53.11</v>
      </c>
      <c r="F44" s="15" t="s">
        <v>426</v>
      </c>
      <c r="G44" s="22" t="s">
        <v>452</v>
      </c>
    </row>
    <row r="45" spans="1:7" ht="15">
      <c r="A45" s="15" t="s">
        <v>424</v>
      </c>
      <c r="B45" s="15" t="s">
        <v>470</v>
      </c>
      <c r="C45" s="16">
        <v>40878</v>
      </c>
      <c r="D45" s="17">
        <v>7570.53</v>
      </c>
      <c r="E45" s="17">
        <v>9160.34</v>
      </c>
      <c r="F45" s="15" t="s">
        <v>426</v>
      </c>
      <c r="G45" s="22" t="s">
        <v>452</v>
      </c>
    </row>
    <row r="46" spans="1:7" ht="15">
      <c r="A46" s="15" t="s">
        <v>424</v>
      </c>
      <c r="B46" s="15" t="s">
        <v>471</v>
      </c>
      <c r="C46" s="16">
        <v>40907</v>
      </c>
      <c r="D46" s="17">
        <v>-520.31</v>
      </c>
      <c r="E46" s="17">
        <v>-629.58</v>
      </c>
      <c r="F46" s="15" t="s">
        <v>426</v>
      </c>
      <c r="G46" s="22" t="s">
        <v>452</v>
      </c>
    </row>
    <row r="47" ht="12.75">
      <c r="E47" s="32" t="s">
        <v>474</v>
      </c>
    </row>
    <row r="48" spans="4:6" ht="15">
      <c r="D48" s="25">
        <f>SUM(D2:D46)</f>
        <v>77931.44</v>
      </c>
      <c r="E48" s="25">
        <f>+D48*0.21*0.6</f>
        <v>9819.361439999999</v>
      </c>
      <c r="F48" s="31">
        <f>+E48+D48</f>
        <v>87750.80144</v>
      </c>
    </row>
    <row r="49" spans="2:4" ht="15">
      <c r="B49" s="19" t="s">
        <v>422</v>
      </c>
      <c r="C49" s="21">
        <v>650110</v>
      </c>
      <c r="D49" s="17">
        <v>53764.53</v>
      </c>
    </row>
    <row r="50" spans="3:4" ht="15">
      <c r="C50" s="21">
        <v>650112</v>
      </c>
      <c r="D50" s="26">
        <v>32711.25</v>
      </c>
    </row>
    <row r="51" spans="3:6" ht="15">
      <c r="C51" s="21">
        <v>630712</v>
      </c>
      <c r="D51" s="26">
        <v>994.59</v>
      </c>
      <c r="E51" s="32" t="s">
        <v>475</v>
      </c>
      <c r="F51" s="31">
        <f>+F48-D49-D50-D51</f>
        <v>280.43143999999677</v>
      </c>
    </row>
    <row r="54" spans="1:3" ht="12.75">
      <c r="A54" s="19" t="s">
        <v>472</v>
      </c>
      <c r="B54" s="19"/>
      <c r="C54" s="19"/>
    </row>
    <row r="55" ht="12.75">
      <c r="H55" s="27"/>
    </row>
    <row r="56" ht="12.75">
      <c r="H56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="70" zoomScaleNormal="70" zoomScalePageLayoutView="0" workbookViewId="0" topLeftCell="A19">
      <selection activeCell="C72" sqref="C72"/>
    </sheetView>
  </sheetViews>
  <sheetFormatPr defaultColWidth="8.8515625" defaultRowHeight="12.75"/>
  <cols>
    <col min="1" max="1" width="28.421875" style="14" customWidth="1"/>
    <col min="2" max="2" width="22.57421875" style="14" customWidth="1"/>
    <col min="3" max="3" width="25.140625" style="14" customWidth="1"/>
    <col min="4" max="4" width="16.28125" style="14" customWidth="1"/>
    <col min="5" max="5" width="21.28125" style="14" bestFit="1" customWidth="1"/>
    <col min="6" max="6" width="11.28125" style="14" bestFit="1" customWidth="1"/>
    <col min="7" max="7" width="17.8515625" style="14" customWidth="1"/>
    <col min="8" max="8" width="30.28125" style="14" customWidth="1"/>
    <col min="9" max="16384" width="8.8515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7" ht="15">
      <c r="A2" s="15" t="s">
        <v>476</v>
      </c>
      <c r="B2" s="15" t="s">
        <v>477</v>
      </c>
      <c r="C2" s="16">
        <v>40578</v>
      </c>
      <c r="D2" s="33">
        <v>123.11</v>
      </c>
      <c r="E2" s="33">
        <v>147.73</v>
      </c>
      <c r="F2" s="15" t="s">
        <v>426</v>
      </c>
      <c r="G2" s="22">
        <v>650106</v>
      </c>
    </row>
    <row r="3" spans="1:7" ht="15">
      <c r="A3" s="15" t="s">
        <v>476</v>
      </c>
      <c r="B3" s="15" t="s">
        <v>478</v>
      </c>
      <c r="C3" s="16">
        <v>40579</v>
      </c>
      <c r="D3" s="33">
        <v>198.66</v>
      </c>
      <c r="E3" s="33">
        <v>238.39</v>
      </c>
      <c r="F3" s="15" t="s">
        <v>426</v>
      </c>
      <c r="G3" s="22">
        <v>650106</v>
      </c>
    </row>
    <row r="4" spans="1:7" ht="15">
      <c r="A4" s="15" t="s">
        <v>476</v>
      </c>
      <c r="B4" s="15" t="s">
        <v>479</v>
      </c>
      <c r="C4" s="16">
        <v>40589</v>
      </c>
      <c r="D4" s="17">
        <v>292.14</v>
      </c>
      <c r="E4" s="17">
        <v>350.57</v>
      </c>
      <c r="F4" s="15" t="s">
        <v>426</v>
      </c>
      <c r="G4" s="22">
        <v>650106</v>
      </c>
    </row>
    <row r="5" spans="1:7" ht="15">
      <c r="A5" s="15" t="s">
        <v>476</v>
      </c>
      <c r="B5" s="15" t="s">
        <v>480</v>
      </c>
      <c r="C5" s="16">
        <v>40589</v>
      </c>
      <c r="D5" s="17">
        <v>489.82</v>
      </c>
      <c r="E5" s="17">
        <v>587.78</v>
      </c>
      <c r="F5" s="15" t="s">
        <v>426</v>
      </c>
      <c r="G5" s="22">
        <v>650106</v>
      </c>
    </row>
    <row r="6" spans="1:7" ht="15">
      <c r="A6" s="15" t="s">
        <v>476</v>
      </c>
      <c r="B6" s="15" t="s">
        <v>481</v>
      </c>
      <c r="C6" s="16">
        <v>40600</v>
      </c>
      <c r="D6" s="17">
        <v>323.65</v>
      </c>
      <c r="E6" s="17">
        <v>388.38</v>
      </c>
      <c r="F6" s="15" t="s">
        <v>426</v>
      </c>
      <c r="G6" s="22">
        <v>650106</v>
      </c>
    </row>
    <row r="7" spans="1:7" ht="15">
      <c r="A7" s="15" t="s">
        <v>476</v>
      </c>
      <c r="B7" s="15" t="s">
        <v>482</v>
      </c>
      <c r="C7" s="16">
        <v>40605</v>
      </c>
      <c r="D7" s="17">
        <v>178.38</v>
      </c>
      <c r="E7" s="17">
        <v>214.06</v>
      </c>
      <c r="F7" s="15" t="s">
        <v>426</v>
      </c>
      <c r="G7" s="22">
        <v>650106</v>
      </c>
    </row>
    <row r="8" spans="1:7" ht="15">
      <c r="A8" s="15" t="s">
        <v>476</v>
      </c>
      <c r="B8" s="15" t="s">
        <v>483</v>
      </c>
      <c r="C8" s="16">
        <v>40621</v>
      </c>
      <c r="D8" s="17">
        <v>769.39</v>
      </c>
      <c r="E8" s="17">
        <v>923.27</v>
      </c>
      <c r="F8" s="15" t="s">
        <v>426</v>
      </c>
      <c r="G8" s="22">
        <v>650106</v>
      </c>
    </row>
    <row r="9" spans="1:7" ht="15">
      <c r="A9" s="15" t="s">
        <v>476</v>
      </c>
      <c r="B9" s="15" t="s">
        <v>484</v>
      </c>
      <c r="C9" s="16">
        <v>40642</v>
      </c>
      <c r="D9" s="17">
        <v>168.69</v>
      </c>
      <c r="E9" s="17">
        <v>202.43</v>
      </c>
      <c r="F9" s="15" t="s">
        <v>426</v>
      </c>
      <c r="G9" s="22">
        <v>650106</v>
      </c>
    </row>
    <row r="10" spans="1:7" ht="15">
      <c r="A10" s="15" t="s">
        <v>476</v>
      </c>
      <c r="B10" s="15" t="s">
        <v>485</v>
      </c>
      <c r="C10" s="16">
        <v>40677</v>
      </c>
      <c r="D10" s="17">
        <v>811.7</v>
      </c>
      <c r="E10" s="17">
        <v>974.04</v>
      </c>
      <c r="F10" s="15" t="s">
        <v>426</v>
      </c>
      <c r="G10" s="22">
        <v>650106</v>
      </c>
    </row>
    <row r="11" spans="1:7" ht="15">
      <c r="A11" s="15" t="s">
        <v>476</v>
      </c>
      <c r="B11" s="15" t="s">
        <v>486</v>
      </c>
      <c r="C11" s="16">
        <v>40688</v>
      </c>
      <c r="D11" s="17">
        <v>350.38</v>
      </c>
      <c r="E11" s="17">
        <v>420.46</v>
      </c>
      <c r="F11" s="15" t="s">
        <v>426</v>
      </c>
      <c r="G11" s="22">
        <v>650106</v>
      </c>
    </row>
    <row r="12" spans="1:7" ht="15">
      <c r="A12" s="15" t="s">
        <v>476</v>
      </c>
      <c r="B12" s="15" t="s">
        <v>487</v>
      </c>
      <c r="C12" s="16">
        <v>40704</v>
      </c>
      <c r="D12" s="17">
        <v>83.59</v>
      </c>
      <c r="E12" s="17">
        <v>100.31</v>
      </c>
      <c r="F12" s="15" t="s">
        <v>426</v>
      </c>
      <c r="G12" s="22">
        <v>650106</v>
      </c>
    </row>
    <row r="13" spans="1:7" ht="15">
      <c r="A13" s="15" t="s">
        <v>476</v>
      </c>
      <c r="B13" s="15" t="s">
        <v>488</v>
      </c>
      <c r="C13" s="16">
        <v>40705</v>
      </c>
      <c r="D13" s="17">
        <v>368.5</v>
      </c>
      <c r="E13" s="17">
        <v>442.2</v>
      </c>
      <c r="F13" s="15" t="s">
        <v>426</v>
      </c>
      <c r="G13" s="22">
        <v>650106</v>
      </c>
    </row>
    <row r="14" spans="1:7" ht="15">
      <c r="A14" s="15" t="s">
        <v>476</v>
      </c>
      <c r="B14" s="15" t="s">
        <v>489</v>
      </c>
      <c r="C14" s="16">
        <v>40716</v>
      </c>
      <c r="D14" s="17">
        <v>521.84</v>
      </c>
      <c r="E14" s="17">
        <v>626.21</v>
      </c>
      <c r="F14" s="15" t="s">
        <v>426</v>
      </c>
      <c r="G14" s="22">
        <v>650106</v>
      </c>
    </row>
    <row r="15" spans="1:7" ht="15">
      <c r="A15" s="15" t="s">
        <v>476</v>
      </c>
      <c r="B15" s="15" t="s">
        <v>490</v>
      </c>
      <c r="C15" s="16">
        <v>40731</v>
      </c>
      <c r="D15" s="17">
        <v>478.33</v>
      </c>
      <c r="E15" s="17">
        <v>574</v>
      </c>
      <c r="F15" s="15" t="s">
        <v>426</v>
      </c>
      <c r="G15" s="22">
        <v>650106</v>
      </c>
    </row>
    <row r="16" spans="1:8" ht="15">
      <c r="A16" s="15" t="s">
        <v>476</v>
      </c>
      <c r="B16" s="15" t="s">
        <v>491</v>
      </c>
      <c r="C16" s="16">
        <v>40733</v>
      </c>
      <c r="D16" s="17">
        <v>93.28</v>
      </c>
      <c r="E16" s="17">
        <v>111.94</v>
      </c>
      <c r="F16" s="15" t="s">
        <v>426</v>
      </c>
      <c r="G16" s="22">
        <v>650106</v>
      </c>
      <c r="H16" s="19" t="s">
        <v>492</v>
      </c>
    </row>
    <row r="17" spans="1:7" ht="15">
      <c r="A17" s="15" t="s">
        <v>476</v>
      </c>
      <c r="B17" s="15" t="s">
        <v>491</v>
      </c>
      <c r="C17" s="16">
        <v>40733</v>
      </c>
      <c r="D17" s="17">
        <v>111.81</v>
      </c>
      <c r="E17" s="17">
        <v>134.17</v>
      </c>
      <c r="F17" s="15" t="s">
        <v>426</v>
      </c>
      <c r="G17" s="22">
        <v>650106</v>
      </c>
    </row>
    <row r="18" spans="1:7" ht="15">
      <c r="A18" s="15" t="s">
        <v>476</v>
      </c>
      <c r="B18" s="15" t="s">
        <v>493</v>
      </c>
      <c r="C18" s="16">
        <v>40739</v>
      </c>
      <c r="D18" s="17">
        <v>104.38</v>
      </c>
      <c r="E18" s="17">
        <v>125.26</v>
      </c>
      <c r="F18" s="15" t="s">
        <v>426</v>
      </c>
      <c r="G18" s="22">
        <v>650106</v>
      </c>
    </row>
    <row r="19" spans="1:7" ht="30">
      <c r="A19" s="15" t="s">
        <v>476</v>
      </c>
      <c r="B19" s="15" t="s">
        <v>494</v>
      </c>
      <c r="C19" s="16">
        <v>40747</v>
      </c>
      <c r="D19" s="17">
        <v>319.48</v>
      </c>
      <c r="E19" s="17">
        <v>319.48</v>
      </c>
      <c r="F19" s="15" t="s">
        <v>426</v>
      </c>
      <c r="G19" s="22">
        <v>650106</v>
      </c>
    </row>
    <row r="20" spans="1:7" ht="15">
      <c r="A20" s="15" t="s">
        <v>476</v>
      </c>
      <c r="B20" s="15" t="s">
        <v>495</v>
      </c>
      <c r="C20" s="16">
        <v>40747</v>
      </c>
      <c r="D20" s="17">
        <v>392.19</v>
      </c>
      <c r="E20" s="17">
        <v>470.63</v>
      </c>
      <c r="F20" s="15" t="s">
        <v>426</v>
      </c>
      <c r="G20" s="22">
        <v>650106</v>
      </c>
    </row>
    <row r="21" spans="1:7" ht="15">
      <c r="A21" s="15" t="s">
        <v>476</v>
      </c>
      <c r="B21" s="15" t="s">
        <v>496</v>
      </c>
      <c r="C21" s="16">
        <v>40781</v>
      </c>
      <c r="D21" s="17">
        <v>175.54</v>
      </c>
      <c r="E21" s="17">
        <v>210.65</v>
      </c>
      <c r="F21" s="15" t="s">
        <v>426</v>
      </c>
      <c r="G21" s="22">
        <v>650106</v>
      </c>
    </row>
    <row r="22" spans="1:7" ht="15">
      <c r="A22" s="15" t="s">
        <v>476</v>
      </c>
      <c r="B22" s="15" t="s">
        <v>497</v>
      </c>
      <c r="C22" s="16">
        <v>40789</v>
      </c>
      <c r="D22" s="17">
        <v>425.18</v>
      </c>
      <c r="E22" s="17">
        <v>510.22</v>
      </c>
      <c r="F22" s="15" t="s">
        <v>426</v>
      </c>
      <c r="G22" s="22">
        <v>650106</v>
      </c>
    </row>
    <row r="23" spans="1:7" ht="15">
      <c r="A23" s="15" t="s">
        <v>476</v>
      </c>
      <c r="B23" s="15" t="s">
        <v>498</v>
      </c>
      <c r="C23" s="16">
        <v>40794</v>
      </c>
      <c r="D23" s="17">
        <v>246.92</v>
      </c>
      <c r="E23" s="17">
        <v>296.3</v>
      </c>
      <c r="F23" s="15" t="s">
        <v>426</v>
      </c>
      <c r="G23" s="22">
        <v>650106</v>
      </c>
    </row>
    <row r="24" spans="1:7" ht="15">
      <c r="A24" s="15" t="s">
        <v>476</v>
      </c>
      <c r="B24" s="15" t="s">
        <v>499</v>
      </c>
      <c r="C24" s="16">
        <v>40795</v>
      </c>
      <c r="D24" s="17">
        <v>458.45</v>
      </c>
      <c r="E24" s="17">
        <v>550.14</v>
      </c>
      <c r="F24" s="15" t="s">
        <v>426</v>
      </c>
      <c r="G24" s="22">
        <v>650106</v>
      </c>
    </row>
    <row r="25" spans="1:7" ht="15">
      <c r="A25" s="15" t="s">
        <v>476</v>
      </c>
      <c r="B25" s="15" t="s">
        <v>500</v>
      </c>
      <c r="C25" s="16">
        <v>40803</v>
      </c>
      <c r="D25" s="17">
        <v>236.37</v>
      </c>
      <c r="E25" s="17">
        <v>283.64</v>
      </c>
      <c r="F25" s="15" t="s">
        <v>426</v>
      </c>
      <c r="G25" s="22">
        <v>650106</v>
      </c>
    </row>
    <row r="26" spans="1:7" ht="15">
      <c r="A26" s="15" t="s">
        <v>476</v>
      </c>
      <c r="B26" s="15" t="s">
        <v>501</v>
      </c>
      <c r="C26" s="16">
        <v>40808</v>
      </c>
      <c r="D26" s="17">
        <v>199.43</v>
      </c>
      <c r="E26" s="17">
        <v>241.31</v>
      </c>
      <c r="F26" s="15" t="s">
        <v>426</v>
      </c>
      <c r="G26" s="22">
        <v>650106</v>
      </c>
    </row>
    <row r="27" spans="1:7" ht="15">
      <c r="A27" s="15" t="s">
        <v>476</v>
      </c>
      <c r="B27" s="15" t="s">
        <v>502</v>
      </c>
      <c r="C27" s="16">
        <v>40816</v>
      </c>
      <c r="D27" s="17">
        <v>-236.37</v>
      </c>
      <c r="E27" s="17">
        <v>-283.64</v>
      </c>
      <c r="F27" s="15" t="s">
        <v>426</v>
      </c>
      <c r="G27" s="22">
        <v>650106</v>
      </c>
    </row>
    <row r="28" spans="1:7" ht="15">
      <c r="A28" s="15" t="s">
        <v>476</v>
      </c>
      <c r="B28" s="15" t="s">
        <v>503</v>
      </c>
      <c r="C28" s="16">
        <v>40816</v>
      </c>
      <c r="D28" s="17">
        <v>236.37</v>
      </c>
      <c r="E28" s="17">
        <v>286.01</v>
      </c>
      <c r="F28" s="15" t="s">
        <v>426</v>
      </c>
      <c r="G28" s="22">
        <v>650106</v>
      </c>
    </row>
    <row r="29" spans="1:7" ht="15">
      <c r="A29" s="15" t="s">
        <v>476</v>
      </c>
      <c r="B29" s="15" t="s">
        <v>504</v>
      </c>
      <c r="C29" s="16">
        <v>40831</v>
      </c>
      <c r="D29" s="17">
        <v>106.34</v>
      </c>
      <c r="E29" s="17">
        <v>128.67</v>
      </c>
      <c r="F29" s="15" t="s">
        <v>426</v>
      </c>
      <c r="G29" s="22">
        <v>650106</v>
      </c>
    </row>
    <row r="30" spans="1:7" ht="15">
      <c r="A30" s="15" t="s">
        <v>476</v>
      </c>
      <c r="B30" s="15" t="s">
        <v>505</v>
      </c>
      <c r="C30" s="16">
        <v>40831</v>
      </c>
      <c r="D30" s="17">
        <v>1130.82</v>
      </c>
      <c r="E30" s="17">
        <v>1368.29</v>
      </c>
      <c r="F30" s="15" t="s">
        <v>426</v>
      </c>
      <c r="G30" s="22">
        <v>650106</v>
      </c>
    </row>
    <row r="31" spans="1:8" ht="15">
      <c r="A31" s="15" t="s">
        <v>476</v>
      </c>
      <c r="B31" s="15" t="s">
        <v>506</v>
      </c>
      <c r="C31" s="16">
        <v>40843</v>
      </c>
      <c r="D31" s="17">
        <v>151.86</v>
      </c>
      <c r="E31" s="17">
        <v>183.75</v>
      </c>
      <c r="F31" s="15" t="s">
        <v>426</v>
      </c>
      <c r="G31" s="22">
        <v>650106</v>
      </c>
      <c r="H31" s="19" t="s">
        <v>492</v>
      </c>
    </row>
    <row r="32" spans="1:7" ht="15">
      <c r="A32" s="15" t="s">
        <v>476</v>
      </c>
      <c r="B32" s="15" t="s">
        <v>507</v>
      </c>
      <c r="C32" s="16">
        <v>40866</v>
      </c>
      <c r="D32" s="17">
        <v>118.14</v>
      </c>
      <c r="E32" s="17">
        <v>142.95</v>
      </c>
      <c r="F32" s="15" t="s">
        <v>426</v>
      </c>
      <c r="G32" s="22">
        <v>650106</v>
      </c>
    </row>
    <row r="33" spans="1:7" ht="15">
      <c r="A33" s="15" t="s">
        <v>476</v>
      </c>
      <c r="B33" s="15" t="s">
        <v>508</v>
      </c>
      <c r="C33" s="16">
        <v>40866</v>
      </c>
      <c r="D33" s="17">
        <v>616.74</v>
      </c>
      <c r="E33" s="17">
        <v>746.26</v>
      </c>
      <c r="F33" s="15" t="s">
        <v>426</v>
      </c>
      <c r="G33" s="22">
        <v>650106</v>
      </c>
    </row>
    <row r="34" spans="1:7" ht="15">
      <c r="A34" s="15" t="s">
        <v>476</v>
      </c>
      <c r="B34" s="15" t="s">
        <v>509</v>
      </c>
      <c r="C34" s="16">
        <v>40878</v>
      </c>
      <c r="D34" s="17">
        <v>106.48</v>
      </c>
      <c r="E34" s="17">
        <v>128.84</v>
      </c>
      <c r="F34" s="15" t="s">
        <v>426</v>
      </c>
      <c r="G34" s="22">
        <v>650106</v>
      </c>
    </row>
    <row r="35" spans="1:7" ht="15">
      <c r="A35" s="15" t="s">
        <v>476</v>
      </c>
      <c r="B35" s="15" t="s">
        <v>510</v>
      </c>
      <c r="C35" s="16">
        <v>40887</v>
      </c>
      <c r="D35" s="17">
        <v>135.52</v>
      </c>
      <c r="E35" s="17">
        <v>163.98</v>
      </c>
      <c r="F35" s="15" t="s">
        <v>426</v>
      </c>
      <c r="G35" s="22">
        <v>650106</v>
      </c>
    </row>
    <row r="36" spans="1:7" ht="15">
      <c r="A36" s="15" t="s">
        <v>476</v>
      </c>
      <c r="B36" s="15" t="s">
        <v>511</v>
      </c>
      <c r="C36" s="16">
        <v>40897</v>
      </c>
      <c r="D36" s="17">
        <v>616.74</v>
      </c>
      <c r="E36" s="17">
        <v>746.26</v>
      </c>
      <c r="F36" s="15" t="s">
        <v>426</v>
      </c>
      <c r="G36" s="22">
        <v>650106</v>
      </c>
    </row>
    <row r="37" spans="1:7" ht="15">
      <c r="A37" s="15" t="s">
        <v>476</v>
      </c>
      <c r="B37" s="15" t="s">
        <v>512</v>
      </c>
      <c r="C37" s="16">
        <v>40563</v>
      </c>
      <c r="D37" s="17">
        <v>179.69</v>
      </c>
      <c r="E37" s="17">
        <v>215.63</v>
      </c>
      <c r="F37" s="15" t="s">
        <v>426</v>
      </c>
      <c r="G37" s="22">
        <v>650106</v>
      </c>
    </row>
    <row r="38" spans="1:8" ht="15">
      <c r="A38" s="15" t="s">
        <v>476</v>
      </c>
      <c r="B38" s="15" t="s">
        <v>524</v>
      </c>
      <c r="C38" s="16">
        <v>40571</v>
      </c>
      <c r="D38" s="17">
        <v>332.13</v>
      </c>
      <c r="E38" s="17">
        <v>398.56</v>
      </c>
      <c r="F38" s="15" t="s">
        <v>426</v>
      </c>
      <c r="G38" s="22">
        <v>650106</v>
      </c>
      <c r="H38" s="34"/>
    </row>
    <row r="39" spans="1:7" ht="15">
      <c r="A39" s="15" t="s">
        <v>476</v>
      </c>
      <c r="B39" s="15" t="s">
        <v>513</v>
      </c>
      <c r="C39" s="16">
        <v>40685</v>
      </c>
      <c r="D39" s="17">
        <v>616.74</v>
      </c>
      <c r="E39" s="17">
        <v>740.09</v>
      </c>
      <c r="F39" s="15" t="s">
        <v>426</v>
      </c>
      <c r="G39" s="21">
        <v>650114</v>
      </c>
    </row>
    <row r="40" spans="1:7" ht="15">
      <c r="A40" s="15" t="s">
        <v>476</v>
      </c>
      <c r="B40" s="15" t="s">
        <v>514</v>
      </c>
      <c r="C40" s="16">
        <v>40715</v>
      </c>
      <c r="D40" s="17">
        <v>703.95</v>
      </c>
      <c r="E40" s="17">
        <v>844.74</v>
      </c>
      <c r="F40" s="15" t="s">
        <v>426</v>
      </c>
      <c r="G40" s="21">
        <v>650114</v>
      </c>
    </row>
    <row r="41" spans="1:7" ht="15">
      <c r="A41" s="15" t="s">
        <v>476</v>
      </c>
      <c r="B41" s="15" t="s">
        <v>515</v>
      </c>
      <c r="C41" s="16">
        <v>40745</v>
      </c>
      <c r="D41" s="17">
        <v>616.74</v>
      </c>
      <c r="E41" s="17">
        <v>740.09</v>
      </c>
      <c r="F41" s="15" t="s">
        <v>426</v>
      </c>
      <c r="G41" s="21">
        <v>650114</v>
      </c>
    </row>
    <row r="42" spans="1:7" ht="15">
      <c r="A42" s="15" t="s">
        <v>476</v>
      </c>
      <c r="B42" s="15" t="s">
        <v>516</v>
      </c>
      <c r="C42" s="16">
        <v>40775</v>
      </c>
      <c r="D42" s="17">
        <v>616.74</v>
      </c>
      <c r="E42" s="17">
        <v>740.09</v>
      </c>
      <c r="F42" s="15" t="s">
        <v>426</v>
      </c>
      <c r="G42" s="21">
        <v>650114</v>
      </c>
    </row>
    <row r="43" spans="1:7" ht="15">
      <c r="A43" s="15" t="s">
        <v>476</v>
      </c>
      <c r="B43" s="15" t="s">
        <v>517</v>
      </c>
      <c r="C43" s="16">
        <v>40788</v>
      </c>
      <c r="D43" s="17">
        <v>110.78</v>
      </c>
      <c r="E43" s="17">
        <v>132.94</v>
      </c>
      <c r="F43" s="15" t="s">
        <v>426</v>
      </c>
      <c r="G43" s="21">
        <v>650114</v>
      </c>
    </row>
    <row r="44" spans="1:7" ht="15">
      <c r="A44" s="15" t="s">
        <v>476</v>
      </c>
      <c r="B44" s="15" t="s">
        <v>518</v>
      </c>
      <c r="C44" s="16">
        <v>40806</v>
      </c>
      <c r="D44" s="17">
        <v>616.74</v>
      </c>
      <c r="E44" s="17">
        <v>746.26</v>
      </c>
      <c r="F44" s="15" t="s">
        <v>426</v>
      </c>
      <c r="G44" s="21">
        <v>650114</v>
      </c>
    </row>
    <row r="45" spans="1:7" ht="15">
      <c r="A45" s="15" t="s">
        <v>476</v>
      </c>
      <c r="B45" s="15" t="s">
        <v>519</v>
      </c>
      <c r="C45" s="16">
        <v>40814</v>
      </c>
      <c r="D45" s="17">
        <v>347.72</v>
      </c>
      <c r="E45" s="17">
        <v>420.74</v>
      </c>
      <c r="F45" s="15" t="s">
        <v>426</v>
      </c>
      <c r="G45" s="21">
        <v>650114</v>
      </c>
    </row>
    <row r="46" spans="1:7" ht="15">
      <c r="A46" s="15" t="s">
        <v>476</v>
      </c>
      <c r="B46" s="15" t="s">
        <v>520</v>
      </c>
      <c r="C46" s="16">
        <v>40835</v>
      </c>
      <c r="D46" s="17">
        <v>616.74</v>
      </c>
      <c r="E46" s="17">
        <v>746.26</v>
      </c>
      <c r="F46" s="15" t="s">
        <v>426</v>
      </c>
      <c r="G46" s="21">
        <v>650114</v>
      </c>
    </row>
    <row r="47" spans="1:7" ht="15">
      <c r="A47" s="15" t="s">
        <v>476</v>
      </c>
      <c r="B47" s="15" t="s">
        <v>521</v>
      </c>
      <c r="C47" s="16">
        <v>40865</v>
      </c>
      <c r="D47" s="17">
        <v>616.74</v>
      </c>
      <c r="E47" s="17">
        <v>746.26</v>
      </c>
      <c r="F47" s="15" t="s">
        <v>426</v>
      </c>
      <c r="G47" s="21">
        <v>650114</v>
      </c>
    </row>
    <row r="48" spans="1:7" ht="15">
      <c r="A48" s="15" t="s">
        <v>476</v>
      </c>
      <c r="B48" s="15" t="s">
        <v>522</v>
      </c>
      <c r="C48" s="16">
        <v>40897</v>
      </c>
      <c r="D48" s="17">
        <v>616.74</v>
      </c>
      <c r="E48" s="17">
        <v>746.26</v>
      </c>
      <c r="F48" s="15" t="s">
        <v>426</v>
      </c>
      <c r="G48" s="21">
        <v>650114</v>
      </c>
    </row>
    <row r="49" spans="1:7" ht="15">
      <c r="A49" s="15" t="s">
        <v>476</v>
      </c>
      <c r="B49" s="15" t="s">
        <v>523</v>
      </c>
      <c r="C49" s="16">
        <v>40565</v>
      </c>
      <c r="D49" s="17">
        <v>616.74</v>
      </c>
      <c r="E49" s="17">
        <v>740.09</v>
      </c>
      <c r="F49" s="15" t="s">
        <v>426</v>
      </c>
      <c r="G49" s="21">
        <v>650114</v>
      </c>
    </row>
    <row r="50" spans="1:7" ht="15">
      <c r="A50" s="15" t="s">
        <v>476</v>
      </c>
      <c r="B50" s="15" t="s">
        <v>527</v>
      </c>
      <c r="C50" s="16">
        <v>40596</v>
      </c>
      <c r="D50" s="17">
        <v>616.74</v>
      </c>
      <c r="E50" s="17">
        <v>740.09</v>
      </c>
      <c r="F50" s="15" t="s">
        <v>426</v>
      </c>
      <c r="G50" s="21">
        <v>650114</v>
      </c>
    </row>
    <row r="51" spans="1:7" ht="15">
      <c r="A51" s="15" t="s">
        <v>476</v>
      </c>
      <c r="B51" s="15" t="s">
        <v>528</v>
      </c>
      <c r="C51" s="16">
        <v>40625</v>
      </c>
      <c r="D51" s="17">
        <v>616.74</v>
      </c>
      <c r="E51" s="17">
        <v>740.09</v>
      </c>
      <c r="F51" s="15" t="s">
        <v>426</v>
      </c>
      <c r="G51" s="21">
        <v>650114</v>
      </c>
    </row>
    <row r="52" spans="1:7" ht="15">
      <c r="A52" s="15" t="s">
        <v>476</v>
      </c>
      <c r="B52" s="15" t="s">
        <v>529</v>
      </c>
      <c r="C52" s="16">
        <v>40655</v>
      </c>
      <c r="D52" s="17">
        <v>616.74</v>
      </c>
      <c r="E52" s="17">
        <v>740.09</v>
      </c>
      <c r="F52" s="15" t="s">
        <v>426</v>
      </c>
      <c r="G52" s="21">
        <v>650114</v>
      </c>
    </row>
    <row r="53" spans="1:7" ht="15">
      <c r="A53" s="15" t="s">
        <v>476</v>
      </c>
      <c r="B53" s="15" t="s">
        <v>525</v>
      </c>
      <c r="C53" s="16">
        <v>40596</v>
      </c>
      <c r="D53" s="17">
        <v>310.8</v>
      </c>
      <c r="E53" s="17">
        <v>372.96</v>
      </c>
      <c r="F53" s="15" t="s">
        <v>426</v>
      </c>
      <c r="G53" s="22" t="s">
        <v>526</v>
      </c>
    </row>
    <row r="54" spans="1:8" ht="15">
      <c r="A54" s="15" t="s">
        <v>476</v>
      </c>
      <c r="B54" s="15" t="s">
        <v>530</v>
      </c>
      <c r="C54" s="16">
        <v>40825</v>
      </c>
      <c r="D54" s="36">
        <v>390.06</v>
      </c>
      <c r="E54" s="15">
        <v>503.59</v>
      </c>
      <c r="F54" s="15" t="s">
        <v>531</v>
      </c>
      <c r="G54" s="22" t="s">
        <v>526</v>
      </c>
      <c r="H54" s="36">
        <v>390.06</v>
      </c>
    </row>
    <row r="55" spans="1:8" ht="15">
      <c r="A55" s="15" t="s">
        <v>476</v>
      </c>
      <c r="B55" s="15" t="s">
        <v>532</v>
      </c>
      <c r="C55" s="16">
        <v>40832</v>
      </c>
      <c r="D55" s="36">
        <v>575.43</v>
      </c>
      <c r="E55" s="15">
        <v>728.37</v>
      </c>
      <c r="F55" s="15" t="s">
        <v>531</v>
      </c>
      <c r="G55" s="22" t="s">
        <v>526</v>
      </c>
      <c r="H55" s="36">
        <v>575.43</v>
      </c>
    </row>
    <row r="56" spans="1:7" ht="15">
      <c r="A56" s="15" t="s">
        <v>476</v>
      </c>
      <c r="B56" s="20">
        <v>442629456</v>
      </c>
      <c r="C56" s="16">
        <v>40850</v>
      </c>
      <c r="D56" s="17">
        <v>239.37</v>
      </c>
      <c r="E56" s="17">
        <v>289.64</v>
      </c>
      <c r="F56" s="15" t="s">
        <v>426</v>
      </c>
      <c r="G56" s="22" t="s">
        <v>526</v>
      </c>
    </row>
    <row r="57" spans="1:8" ht="15">
      <c r="A57" s="15" t="s">
        <v>476</v>
      </c>
      <c r="B57" s="15" t="s">
        <v>533</v>
      </c>
      <c r="C57" s="16">
        <v>40925</v>
      </c>
      <c r="D57" s="17">
        <v>616.74</v>
      </c>
      <c r="E57" s="17">
        <v>746.26</v>
      </c>
      <c r="F57" s="15" t="s">
        <v>426</v>
      </c>
      <c r="G57" s="22" t="s">
        <v>526</v>
      </c>
      <c r="H57" s="27"/>
    </row>
    <row r="58" spans="1:8" ht="15">
      <c r="A58" s="15" t="s">
        <v>476</v>
      </c>
      <c r="B58" s="15" t="s">
        <v>534</v>
      </c>
      <c r="C58" s="16">
        <v>40926</v>
      </c>
      <c r="D58" s="17">
        <v>616.74</v>
      </c>
      <c r="E58" s="17">
        <v>746.26</v>
      </c>
      <c r="F58" s="15" t="s">
        <v>426</v>
      </c>
      <c r="G58" s="22" t="s">
        <v>526</v>
      </c>
      <c r="H58" s="27"/>
    </row>
    <row r="60" spans="4:6" ht="15">
      <c r="D60" s="25">
        <f>SUM(D2:D58)</f>
        <v>22111.40000000001</v>
      </c>
      <c r="E60" s="25">
        <f>+D60*0.21*0.6</f>
        <v>2786.0364000000013</v>
      </c>
      <c r="F60" s="31">
        <f>+E60+D60</f>
        <v>24897.43640000001</v>
      </c>
    </row>
    <row r="61" spans="2:4" ht="32.25" customHeight="1">
      <c r="B61" s="19" t="s">
        <v>422</v>
      </c>
      <c r="C61" s="21">
        <v>650106</v>
      </c>
      <c r="D61" s="17">
        <v>13217.28</v>
      </c>
    </row>
    <row r="62" spans="3:5" ht="15">
      <c r="C62" s="21">
        <v>650114</v>
      </c>
      <c r="D62" s="26">
        <v>8596.59</v>
      </c>
      <c r="E62" s="31"/>
    </row>
    <row r="63" spans="3:6" ht="12.75">
      <c r="C63" s="32" t="s">
        <v>540</v>
      </c>
      <c r="D63" s="31">
        <f>+SUM(D53:D58)</f>
        <v>2749.1399999999994</v>
      </c>
      <c r="E63" s="32" t="s">
        <v>661</v>
      </c>
      <c r="F63" s="31">
        <f>+F60-D61-D62-D63</f>
        <v>334.4264000000094</v>
      </c>
    </row>
    <row r="65" spans="1:4" ht="12.75">
      <c r="A65" s="19" t="s">
        <v>535</v>
      </c>
      <c r="B65" s="19" t="s">
        <v>419</v>
      </c>
      <c r="C65" s="19" t="s">
        <v>536</v>
      </c>
      <c r="D65" s="19" t="s">
        <v>537</v>
      </c>
    </row>
    <row r="66" spans="1:6" ht="15">
      <c r="A66" s="15" t="s">
        <v>525</v>
      </c>
      <c r="B66" s="36">
        <v>310.8</v>
      </c>
      <c r="C66" s="22">
        <v>650106</v>
      </c>
      <c r="D66" s="36" t="s">
        <v>538</v>
      </c>
      <c r="E66" s="17"/>
      <c r="F66" s="15"/>
    </row>
    <row r="67" spans="1:4" ht="15">
      <c r="A67" s="15" t="s">
        <v>530</v>
      </c>
      <c r="B67" s="22">
        <v>390.06</v>
      </c>
      <c r="C67" s="22">
        <v>650106</v>
      </c>
      <c r="D67" s="36" t="s">
        <v>538</v>
      </c>
    </row>
    <row r="68" spans="1:4" ht="15">
      <c r="A68" s="15" t="s">
        <v>532</v>
      </c>
      <c r="B68" s="22">
        <v>575.43</v>
      </c>
      <c r="C68" s="22">
        <v>650106</v>
      </c>
      <c r="D68" s="36" t="s">
        <v>538</v>
      </c>
    </row>
    <row r="69" spans="1:4" ht="15">
      <c r="A69" s="20">
        <v>442629456</v>
      </c>
      <c r="B69" s="36">
        <v>239.37</v>
      </c>
      <c r="C69" s="22">
        <v>650106</v>
      </c>
      <c r="D69" s="36" t="s">
        <v>538</v>
      </c>
    </row>
    <row r="70" spans="1:4" ht="15">
      <c r="A70" s="15" t="s">
        <v>533</v>
      </c>
      <c r="B70" s="36">
        <v>616.74</v>
      </c>
      <c r="C70" s="21">
        <v>650114</v>
      </c>
      <c r="D70" s="36" t="s">
        <v>538</v>
      </c>
    </row>
    <row r="71" spans="1:4" ht="15">
      <c r="A71" s="15" t="s">
        <v>534</v>
      </c>
      <c r="B71" s="36">
        <v>616.74</v>
      </c>
      <c r="C71" s="21">
        <v>650114</v>
      </c>
      <c r="D71" s="36" t="s">
        <v>538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80" zoomScaleNormal="80" zoomScalePageLayoutView="0" workbookViewId="0" topLeftCell="A1">
      <selection activeCell="G11" sqref="G11:G15"/>
    </sheetView>
  </sheetViews>
  <sheetFormatPr defaultColWidth="8.8515625" defaultRowHeight="12.75"/>
  <cols>
    <col min="1" max="1" width="31.140625" style="14" customWidth="1"/>
    <col min="2" max="2" width="21.28125" style="14" bestFit="1" customWidth="1"/>
    <col min="3" max="3" width="27.421875" style="14" customWidth="1"/>
    <col min="4" max="4" width="16.28125" style="14" customWidth="1"/>
    <col min="5" max="5" width="18.57421875" style="14" customWidth="1"/>
    <col min="6" max="6" width="10.00390625" style="14" customWidth="1"/>
    <col min="7" max="7" width="20.57421875" style="14" customWidth="1"/>
    <col min="8" max="8" width="26.421875" style="14" customWidth="1"/>
    <col min="9" max="9" width="22.140625" style="14" customWidth="1"/>
    <col min="10" max="16384" width="8.8515625" style="14" customWidth="1"/>
  </cols>
  <sheetData>
    <row r="1" spans="1:9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541</v>
      </c>
      <c r="H1" s="13" t="s">
        <v>422</v>
      </c>
      <c r="I1" s="13" t="s">
        <v>423</v>
      </c>
    </row>
    <row r="2" spans="1:9" ht="15">
      <c r="A2" s="15" t="s">
        <v>542</v>
      </c>
      <c r="B2" s="15" t="s">
        <v>563</v>
      </c>
      <c r="C2" s="16">
        <v>40805</v>
      </c>
      <c r="D2" s="17">
        <v>11500</v>
      </c>
      <c r="E2" s="17">
        <v>11500</v>
      </c>
      <c r="F2" s="15" t="s">
        <v>531</v>
      </c>
      <c r="G2" s="17">
        <v>8922.33</v>
      </c>
      <c r="H2" s="21">
        <v>630761</v>
      </c>
      <c r="I2" s="35"/>
    </row>
    <row r="3" spans="1:8" ht="15">
      <c r="A3" s="15" t="s">
        <v>542</v>
      </c>
      <c r="B3" s="15" t="s">
        <v>564</v>
      </c>
      <c r="C3" s="16">
        <v>40820</v>
      </c>
      <c r="D3" s="17">
        <v>5000</v>
      </c>
      <c r="E3" s="17">
        <v>5000</v>
      </c>
      <c r="F3" s="15" t="s">
        <v>531</v>
      </c>
      <c r="G3" s="17">
        <v>3797.95</v>
      </c>
      <c r="H3" s="21">
        <v>630761</v>
      </c>
    </row>
    <row r="4" spans="1:8" ht="15">
      <c r="A4" s="15" t="s">
        <v>542</v>
      </c>
      <c r="B4" s="15" t="s">
        <v>565</v>
      </c>
      <c r="C4" s="16">
        <v>40837</v>
      </c>
      <c r="D4" s="17">
        <v>5000</v>
      </c>
      <c r="E4" s="17">
        <v>5000</v>
      </c>
      <c r="F4" s="15" t="s">
        <v>531</v>
      </c>
      <c r="G4" s="17">
        <v>3726.33</v>
      </c>
      <c r="H4" s="48">
        <v>630761</v>
      </c>
    </row>
    <row r="5" spans="1:8" ht="15">
      <c r="A5" s="15" t="s">
        <v>559</v>
      </c>
      <c r="B5" s="15" t="s">
        <v>560</v>
      </c>
      <c r="C5" s="16">
        <v>40730</v>
      </c>
      <c r="D5" s="17">
        <v>15000</v>
      </c>
      <c r="E5" s="17">
        <v>15000</v>
      </c>
      <c r="F5" s="15" t="s">
        <v>561</v>
      </c>
      <c r="G5" s="26">
        <v>16921.24</v>
      </c>
      <c r="H5" s="21">
        <v>630778</v>
      </c>
    </row>
    <row r="6" spans="1:9" ht="15">
      <c r="A6" s="15" t="s">
        <v>542</v>
      </c>
      <c r="B6" s="15" t="s">
        <v>543</v>
      </c>
      <c r="C6" s="16">
        <v>40562</v>
      </c>
      <c r="D6" s="17">
        <v>11500</v>
      </c>
      <c r="E6" s="17">
        <v>11500</v>
      </c>
      <c r="F6" s="15" t="s">
        <v>531</v>
      </c>
      <c r="G6" s="17">
        <v>8057.73</v>
      </c>
      <c r="H6" s="22">
        <v>630794</v>
      </c>
      <c r="I6" s="35"/>
    </row>
    <row r="7" spans="1:8" ht="15">
      <c r="A7" s="15" t="s">
        <v>547</v>
      </c>
      <c r="B7" s="41" t="s">
        <v>548</v>
      </c>
      <c r="C7" s="16">
        <v>40617</v>
      </c>
      <c r="D7" s="17">
        <v>830</v>
      </c>
      <c r="E7" s="17">
        <v>830</v>
      </c>
      <c r="F7" s="15" t="s">
        <v>426</v>
      </c>
      <c r="G7" s="17">
        <v>830</v>
      </c>
      <c r="H7" s="42">
        <v>630794</v>
      </c>
    </row>
    <row r="8" spans="1:9" ht="15">
      <c r="A8" s="15" t="s">
        <v>547</v>
      </c>
      <c r="B8" s="15" t="s">
        <v>549</v>
      </c>
      <c r="C8" s="16">
        <v>40617</v>
      </c>
      <c r="D8" s="17">
        <v>6158.5</v>
      </c>
      <c r="E8" s="17">
        <v>6158.5</v>
      </c>
      <c r="F8" s="15" t="s">
        <v>426</v>
      </c>
      <c r="G8" s="17">
        <v>6158.5</v>
      </c>
      <c r="H8" s="22">
        <v>630794</v>
      </c>
      <c r="I8" s="26"/>
    </row>
    <row r="9" spans="1:8" ht="15">
      <c r="A9" s="15" t="s">
        <v>542</v>
      </c>
      <c r="B9" s="15" t="s">
        <v>557</v>
      </c>
      <c r="C9" s="16">
        <v>40698</v>
      </c>
      <c r="D9" s="17">
        <v>8250</v>
      </c>
      <c r="E9" s="17">
        <v>8250</v>
      </c>
      <c r="F9" s="15" t="s">
        <v>531</v>
      </c>
      <c r="G9" s="17">
        <v>5719.23</v>
      </c>
      <c r="H9" s="22">
        <v>630794</v>
      </c>
    </row>
    <row r="10" spans="1:9" ht="15">
      <c r="A10" s="15" t="s">
        <v>542</v>
      </c>
      <c r="B10" s="15" t="s">
        <v>562</v>
      </c>
      <c r="C10" s="16">
        <v>40758</v>
      </c>
      <c r="D10" s="17">
        <v>11500</v>
      </c>
      <c r="E10" s="17">
        <v>11500</v>
      </c>
      <c r="F10" s="15" t="s">
        <v>531</v>
      </c>
      <c r="G10" s="17">
        <v>8436.65</v>
      </c>
      <c r="H10" s="22">
        <v>630794</v>
      </c>
      <c r="I10" s="50"/>
    </row>
    <row r="11" spans="1:9" ht="15">
      <c r="A11" s="15" t="s">
        <v>544</v>
      </c>
      <c r="B11" s="15" t="s">
        <v>545</v>
      </c>
      <c r="C11" s="16">
        <v>40567</v>
      </c>
      <c r="D11" s="17">
        <v>5800</v>
      </c>
      <c r="E11" s="17">
        <v>5800</v>
      </c>
      <c r="F11" s="15" t="s">
        <v>531</v>
      </c>
      <c r="G11" s="17">
        <v>2117.87</v>
      </c>
      <c r="H11" s="21">
        <v>650111</v>
      </c>
      <c r="I11" s="39" t="s">
        <v>546</v>
      </c>
    </row>
    <row r="12" spans="1:8" ht="30">
      <c r="A12" s="15" t="s">
        <v>553</v>
      </c>
      <c r="B12" s="15" t="s">
        <v>554</v>
      </c>
      <c r="C12" s="16">
        <v>40637</v>
      </c>
      <c r="D12" s="17">
        <v>4590</v>
      </c>
      <c r="E12" s="17">
        <v>4865.4</v>
      </c>
      <c r="F12" s="15" t="s">
        <v>531</v>
      </c>
      <c r="G12" s="17">
        <v>3434.32</v>
      </c>
      <c r="H12" s="48">
        <v>650111</v>
      </c>
    </row>
    <row r="13" spans="1:8" ht="15">
      <c r="A13" s="15" t="s">
        <v>555</v>
      </c>
      <c r="B13" s="15" t="s">
        <v>556</v>
      </c>
      <c r="C13" s="16">
        <v>40686</v>
      </c>
      <c r="D13" s="17">
        <v>6815</v>
      </c>
      <c r="E13" s="17">
        <v>6815</v>
      </c>
      <c r="F13" s="15" t="s">
        <v>426</v>
      </c>
      <c r="G13" s="45">
        <f>+D13</f>
        <v>6815</v>
      </c>
      <c r="H13" s="21">
        <v>650111</v>
      </c>
    </row>
    <row r="14" spans="1:8" ht="30">
      <c r="A14" s="15" t="s">
        <v>553</v>
      </c>
      <c r="B14" s="15" t="s">
        <v>558</v>
      </c>
      <c r="C14" s="16">
        <v>40704</v>
      </c>
      <c r="D14" s="17">
        <v>1185</v>
      </c>
      <c r="E14" s="17">
        <v>1185</v>
      </c>
      <c r="F14" s="15" t="s">
        <v>531</v>
      </c>
      <c r="G14" s="17">
        <v>825</v>
      </c>
      <c r="H14" s="21">
        <v>650111</v>
      </c>
    </row>
    <row r="15" spans="1:8" ht="15">
      <c r="A15" s="15" t="s">
        <v>544</v>
      </c>
      <c r="B15" s="15" t="s">
        <v>566</v>
      </c>
      <c r="C15" s="16">
        <v>40844</v>
      </c>
      <c r="D15" s="17">
        <v>-1446</v>
      </c>
      <c r="E15" s="17">
        <v>-1446</v>
      </c>
      <c r="F15" s="15" t="s">
        <v>531</v>
      </c>
      <c r="G15" s="17">
        <v>-978.8</v>
      </c>
      <c r="H15" s="21">
        <v>650111</v>
      </c>
    </row>
    <row r="16" spans="1:9" ht="15">
      <c r="A16" s="15" t="s">
        <v>547</v>
      </c>
      <c r="B16" s="49" t="s">
        <v>550</v>
      </c>
      <c r="C16" s="16">
        <v>40624</v>
      </c>
      <c r="D16" s="17">
        <v>-868</v>
      </c>
      <c r="E16" s="17">
        <v>-868</v>
      </c>
      <c r="F16" s="15" t="s">
        <v>426</v>
      </c>
      <c r="G16" s="17">
        <v>-868</v>
      </c>
      <c r="H16" s="52" t="s">
        <v>551</v>
      </c>
      <c r="I16" s="40" t="s">
        <v>552</v>
      </c>
    </row>
    <row r="17" spans="1:9" ht="15">
      <c r="A17" s="15" t="s">
        <v>542</v>
      </c>
      <c r="B17" s="20">
        <v>1006</v>
      </c>
      <c r="C17" s="16">
        <v>40482</v>
      </c>
      <c r="D17" s="38">
        <v>11500</v>
      </c>
      <c r="E17" s="38">
        <v>11500</v>
      </c>
      <c r="F17" s="15" t="s">
        <v>531</v>
      </c>
      <c r="G17" s="17">
        <v>8758</v>
      </c>
      <c r="H17" s="53"/>
      <c r="I17" s="26"/>
    </row>
    <row r="18" spans="1:9" ht="15">
      <c r="A18" s="41"/>
      <c r="B18" s="46"/>
      <c r="C18" s="16"/>
      <c r="D18" s="38"/>
      <c r="E18" s="47"/>
      <c r="F18" s="41"/>
      <c r="G18" s="26"/>
      <c r="H18" s="26"/>
      <c r="I18" s="26"/>
    </row>
    <row r="19" spans="1:7" ht="15">
      <c r="A19" s="41"/>
      <c r="B19" s="41"/>
      <c r="C19" s="54" t="s">
        <v>593</v>
      </c>
      <c r="D19" s="25">
        <f>+SUM(G2:G17)</f>
        <v>82673.35</v>
      </c>
      <c r="E19" s="26"/>
      <c r="F19" s="41"/>
      <c r="G19" s="26"/>
    </row>
    <row r="20" spans="1:7" ht="15">
      <c r="A20" s="41"/>
      <c r="B20" s="41"/>
      <c r="C20" s="16"/>
      <c r="D20" s="17"/>
      <c r="E20" s="26"/>
      <c r="F20" s="41"/>
      <c r="G20" s="26"/>
    </row>
    <row r="21" spans="2:4" ht="15">
      <c r="B21" s="19" t="s">
        <v>592</v>
      </c>
      <c r="C21" s="21">
        <v>630794</v>
      </c>
      <c r="D21" s="17">
        <v>26899.2</v>
      </c>
    </row>
    <row r="22" spans="2:4" ht="15">
      <c r="B22" s="19"/>
      <c r="C22" s="21" t="s">
        <v>589</v>
      </c>
      <c r="D22" s="53">
        <f>+SUM(G2:G17)-SUM(G6:G10)</f>
        <v>53471.240000000005</v>
      </c>
    </row>
    <row r="23" spans="2:4" ht="15">
      <c r="B23" s="19"/>
      <c r="C23" s="21" t="s">
        <v>413</v>
      </c>
      <c r="D23" s="26">
        <f>+D22+D21</f>
        <v>80370.44</v>
      </c>
    </row>
    <row r="24" spans="3:4" ht="15">
      <c r="C24" s="21"/>
      <c r="D24" s="51"/>
    </row>
    <row r="25" spans="3:4" ht="12.75">
      <c r="C25" s="32"/>
      <c r="D25" s="31"/>
    </row>
    <row r="26" spans="1:4" ht="12.75">
      <c r="A26" s="134" t="s">
        <v>590</v>
      </c>
      <c r="B26" s="134"/>
      <c r="C26" s="134"/>
      <c r="D26" s="134"/>
    </row>
    <row r="27" spans="1:6" ht="15">
      <c r="A27" s="19" t="s">
        <v>535</v>
      </c>
      <c r="B27" s="19" t="s">
        <v>419</v>
      </c>
      <c r="C27" s="19" t="s">
        <v>536</v>
      </c>
      <c r="D27" s="19" t="s">
        <v>537</v>
      </c>
      <c r="E27" s="17"/>
      <c r="F27" s="15"/>
    </row>
    <row r="28" spans="1:4" ht="15">
      <c r="A28" s="15" t="s">
        <v>567</v>
      </c>
      <c r="B28" s="36">
        <v>6815</v>
      </c>
      <c r="C28" s="22">
        <v>630794</v>
      </c>
      <c r="D28" s="22">
        <v>650111</v>
      </c>
    </row>
    <row r="29" spans="1:4" ht="30">
      <c r="A29" s="15" t="s">
        <v>568</v>
      </c>
      <c r="B29" s="36" t="s">
        <v>569</v>
      </c>
      <c r="C29" s="22">
        <v>630794</v>
      </c>
      <c r="D29" s="22">
        <v>650111</v>
      </c>
    </row>
    <row r="30" spans="1:4" ht="30">
      <c r="A30" s="15" t="s">
        <v>570</v>
      </c>
      <c r="B30" s="36" t="s">
        <v>571</v>
      </c>
      <c r="C30" s="22">
        <v>630794</v>
      </c>
      <c r="D30" s="22">
        <v>650111</v>
      </c>
    </row>
    <row r="31" spans="1:4" ht="15">
      <c r="A31" s="15" t="s">
        <v>572</v>
      </c>
      <c r="B31" s="36" t="s">
        <v>573</v>
      </c>
      <c r="C31" s="22">
        <v>630794</v>
      </c>
      <c r="D31" s="42">
        <v>630778</v>
      </c>
    </row>
    <row r="32" spans="1:4" ht="15">
      <c r="A32" s="15" t="s">
        <v>574</v>
      </c>
      <c r="B32" s="36" t="s">
        <v>575</v>
      </c>
      <c r="C32" s="22">
        <v>630794</v>
      </c>
      <c r="D32" s="22">
        <v>650111</v>
      </c>
    </row>
    <row r="33" spans="1:4" ht="15">
      <c r="A33" s="15" t="s">
        <v>576</v>
      </c>
      <c r="B33" s="36" t="s">
        <v>577</v>
      </c>
      <c r="C33" s="22">
        <v>630794</v>
      </c>
      <c r="D33" s="22">
        <v>650111</v>
      </c>
    </row>
    <row r="34" spans="1:5" ht="60">
      <c r="A34" s="15" t="s">
        <v>578</v>
      </c>
      <c r="B34" s="43" t="s">
        <v>579</v>
      </c>
      <c r="C34" s="22">
        <v>630794</v>
      </c>
      <c r="D34" s="15" t="s">
        <v>591</v>
      </c>
      <c r="E34" s="15"/>
    </row>
    <row r="35" spans="1:4" ht="15">
      <c r="A35" s="15" t="s">
        <v>580</v>
      </c>
      <c r="B35" s="43" t="s">
        <v>579</v>
      </c>
      <c r="C35" s="22">
        <v>630794</v>
      </c>
      <c r="D35" s="22">
        <v>630761</v>
      </c>
    </row>
    <row r="36" spans="1:4" ht="15">
      <c r="A36" s="15" t="s">
        <v>581</v>
      </c>
      <c r="B36" s="36" t="s">
        <v>582</v>
      </c>
      <c r="C36" s="22">
        <v>630794</v>
      </c>
      <c r="D36" s="22">
        <v>630761</v>
      </c>
    </row>
    <row r="37" spans="1:4" ht="15">
      <c r="A37" s="15" t="s">
        <v>583</v>
      </c>
      <c r="B37" s="36" t="s">
        <v>582</v>
      </c>
      <c r="C37" s="22">
        <v>630794</v>
      </c>
      <c r="D37" s="22">
        <v>630761</v>
      </c>
    </row>
  </sheetData>
  <sheetProtection/>
  <mergeCells count="1">
    <mergeCell ref="A26:D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80" zoomScaleNormal="80" zoomScalePageLayoutView="0" workbookViewId="0" topLeftCell="A1">
      <selection activeCell="I5" sqref="I5"/>
    </sheetView>
  </sheetViews>
  <sheetFormatPr defaultColWidth="8.8515625" defaultRowHeight="12.75"/>
  <cols>
    <col min="1" max="1" width="31.140625" style="14" customWidth="1"/>
    <col min="2" max="2" width="18.140625" style="14" customWidth="1"/>
    <col min="3" max="3" width="25.7109375" style="14" customWidth="1"/>
    <col min="4" max="4" width="16.28125" style="14" customWidth="1"/>
    <col min="5" max="5" width="18.57421875" style="14" customWidth="1"/>
    <col min="6" max="6" width="10.00390625" style="14" customWidth="1"/>
    <col min="7" max="8" width="20.57421875" style="14" customWidth="1"/>
    <col min="9" max="9" width="26.140625" style="14" customWidth="1"/>
    <col min="10" max="16384" width="8.8515625" style="14" customWidth="1"/>
  </cols>
  <sheetData>
    <row r="1" spans="1:9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541</v>
      </c>
      <c r="H1" s="13" t="s">
        <v>422</v>
      </c>
      <c r="I1" s="13" t="s">
        <v>423</v>
      </c>
    </row>
    <row r="2" spans="1:9" ht="15">
      <c r="A2" s="15" t="s">
        <v>585</v>
      </c>
      <c r="B2" s="20">
        <v>1</v>
      </c>
      <c r="C2" s="16">
        <v>40574</v>
      </c>
      <c r="D2" s="38">
        <v>4218.94</v>
      </c>
      <c r="E2" s="38">
        <v>4218.94</v>
      </c>
      <c r="F2" s="15" t="s">
        <v>426</v>
      </c>
      <c r="G2" s="17"/>
      <c r="H2" s="22">
        <v>630761</v>
      </c>
      <c r="I2" s="17" t="s">
        <v>586</v>
      </c>
    </row>
    <row r="3" spans="1:8" ht="15">
      <c r="A3" s="15"/>
      <c r="B3" s="15"/>
      <c r="C3" s="16"/>
      <c r="D3" s="17"/>
      <c r="E3" s="17"/>
      <c r="F3" s="15"/>
      <c r="G3" s="17"/>
      <c r="H3" s="22"/>
    </row>
    <row r="4" spans="1:9" ht="15">
      <c r="A4" s="15"/>
      <c r="B4" s="41"/>
      <c r="C4" s="16"/>
      <c r="D4" s="17">
        <f>D2</f>
        <v>4218.94</v>
      </c>
      <c r="E4" s="17"/>
      <c r="F4" s="15"/>
      <c r="G4" s="17"/>
      <c r="I4" s="39"/>
    </row>
    <row r="5" spans="1:8" ht="15">
      <c r="A5" s="15"/>
      <c r="B5" s="19" t="s">
        <v>422</v>
      </c>
      <c r="C5" s="21">
        <v>630761</v>
      </c>
      <c r="D5" s="17">
        <v>19075.72</v>
      </c>
      <c r="E5" s="17"/>
      <c r="F5" s="15"/>
      <c r="H5" s="22"/>
    </row>
    <row r="6" spans="1:9" ht="15">
      <c r="A6" s="15"/>
      <c r="B6" s="15"/>
      <c r="C6" s="16"/>
      <c r="D6" s="17"/>
      <c r="E6" s="17"/>
      <c r="F6" s="15"/>
      <c r="G6" s="17"/>
      <c r="H6" s="22"/>
      <c r="I6" s="17"/>
    </row>
    <row r="7" spans="1:9" ht="15">
      <c r="A7" s="15"/>
      <c r="B7" s="40"/>
      <c r="C7" s="16"/>
      <c r="D7" s="17"/>
      <c r="E7" s="17"/>
      <c r="F7" s="15"/>
      <c r="H7" s="39"/>
      <c r="I7" s="40"/>
    </row>
    <row r="8" spans="1:7" ht="15">
      <c r="A8" s="19" t="s">
        <v>535</v>
      </c>
      <c r="B8" s="19" t="s">
        <v>419</v>
      </c>
      <c r="C8" s="19" t="s">
        <v>587</v>
      </c>
      <c r="D8" s="19" t="s">
        <v>588</v>
      </c>
      <c r="E8" s="17"/>
      <c r="F8" s="15"/>
      <c r="G8" s="17"/>
    </row>
    <row r="9" spans="1:6" ht="15">
      <c r="A9" s="15" t="s">
        <v>580</v>
      </c>
      <c r="B9" s="43" t="s">
        <v>579</v>
      </c>
      <c r="C9" s="22">
        <v>630794</v>
      </c>
      <c r="D9" s="44">
        <v>630761</v>
      </c>
      <c r="E9" s="17"/>
      <c r="F9" s="15"/>
    </row>
    <row r="10" spans="1:8" ht="15">
      <c r="A10" s="15" t="s">
        <v>581</v>
      </c>
      <c r="B10" s="36" t="s">
        <v>582</v>
      </c>
      <c r="C10" s="22">
        <v>630794</v>
      </c>
      <c r="D10" s="44">
        <v>630761</v>
      </c>
      <c r="E10" s="17"/>
      <c r="F10" s="15"/>
      <c r="G10" s="17"/>
      <c r="H10" s="22"/>
    </row>
    <row r="11" spans="1:7" ht="15">
      <c r="A11" s="15" t="s">
        <v>583</v>
      </c>
      <c r="B11" s="36" t="s">
        <v>582</v>
      </c>
      <c r="C11" s="22">
        <v>630794</v>
      </c>
      <c r="D11" s="44">
        <v>630761</v>
      </c>
      <c r="E11" s="17"/>
      <c r="F11" s="15"/>
      <c r="G11" s="17"/>
    </row>
    <row r="12" spans="1:7" ht="15">
      <c r="A12" s="15"/>
      <c r="B12" s="15"/>
      <c r="C12" s="16"/>
      <c r="D12" s="17"/>
      <c r="E12" s="17"/>
      <c r="F12" s="15"/>
      <c r="G12" s="17"/>
    </row>
    <row r="13" spans="1:8" ht="15">
      <c r="A13" s="15"/>
      <c r="B13" s="15"/>
      <c r="C13" s="16"/>
      <c r="D13" s="17"/>
      <c r="E13" s="17"/>
      <c r="F13" s="15"/>
      <c r="G13" s="17"/>
      <c r="H13" s="22"/>
    </row>
    <row r="14" spans="1:8" ht="15">
      <c r="A14" s="15"/>
      <c r="B14" s="15"/>
      <c r="C14" s="16"/>
      <c r="D14" s="17"/>
      <c r="E14" s="17"/>
      <c r="F14" s="15"/>
      <c r="G14" s="17"/>
      <c r="H14" s="22"/>
    </row>
    <row r="15" spans="1:7" ht="15">
      <c r="A15" s="15"/>
      <c r="B15" s="15"/>
      <c r="C15" s="16"/>
      <c r="D15" s="17"/>
      <c r="E15" s="17"/>
      <c r="F15" s="15"/>
      <c r="G15" s="17"/>
    </row>
    <row r="16" spans="1:7" ht="15">
      <c r="A16" s="15"/>
      <c r="B16" s="15"/>
      <c r="C16" s="16"/>
      <c r="D16" s="17"/>
      <c r="E16" s="17"/>
      <c r="F16" s="15"/>
      <c r="G16" s="17"/>
    </row>
    <row r="17" spans="1:7" ht="15">
      <c r="A17" s="15"/>
      <c r="B17" s="15"/>
      <c r="C17" s="16"/>
      <c r="D17" s="17"/>
      <c r="E17" s="17"/>
      <c r="F17" s="15"/>
      <c r="G17" s="17"/>
    </row>
    <row r="18" spans="1:7" ht="15">
      <c r="A18" s="41"/>
      <c r="B18" s="41"/>
      <c r="C18" s="16"/>
      <c r="D18" s="17"/>
      <c r="E18" s="26"/>
      <c r="F18" s="41"/>
      <c r="G18" s="26"/>
    </row>
    <row r="19" spans="1:7" ht="15">
      <c r="A19" s="41"/>
      <c r="B19" s="41"/>
      <c r="C19" s="16"/>
      <c r="D19" s="17"/>
      <c r="E19" s="26"/>
      <c r="F19" s="41"/>
      <c r="G19" s="26"/>
    </row>
    <row r="20" spans="2:4" ht="15">
      <c r="B20" s="19"/>
      <c r="C20" s="21"/>
      <c r="D20" s="17"/>
    </row>
    <row r="22" ht="12.75">
      <c r="D22" s="19"/>
    </row>
    <row r="23" spans="1:6" ht="15">
      <c r="A23" s="19"/>
      <c r="B23" s="19"/>
      <c r="C23" s="19"/>
      <c r="D23" s="22"/>
      <c r="E23" s="17"/>
      <c r="F23" s="15"/>
    </row>
    <row r="24" spans="1:4" ht="15">
      <c r="A24" s="15"/>
      <c r="B24" s="17"/>
      <c r="C24" s="22"/>
      <c r="D24" s="22"/>
    </row>
    <row r="25" spans="1:4" ht="15">
      <c r="A25" s="15"/>
      <c r="B25" s="17"/>
      <c r="C25" s="22"/>
      <c r="D25" s="22"/>
    </row>
    <row r="26" spans="1:4" ht="15">
      <c r="A26" s="15"/>
      <c r="B26" s="17"/>
      <c r="C26" s="22"/>
      <c r="D26" s="42"/>
    </row>
    <row r="27" spans="1:4" ht="15">
      <c r="A27" s="15"/>
      <c r="B27" s="17"/>
      <c r="C27" s="22"/>
      <c r="D27" s="22"/>
    </row>
    <row r="28" spans="1:4" ht="15">
      <c r="A28" s="15"/>
      <c r="B28" s="17"/>
      <c r="C28" s="22"/>
      <c r="D28" s="22"/>
    </row>
    <row r="29" spans="1:4" ht="15">
      <c r="A29" s="15"/>
      <c r="B29" s="17"/>
      <c r="C29" s="22"/>
      <c r="D29" s="34"/>
    </row>
    <row r="30" spans="1:4" ht="15">
      <c r="A30" s="15"/>
      <c r="B30" s="55"/>
      <c r="C30" s="22"/>
      <c r="D30" s="22"/>
    </row>
    <row r="31" spans="1:4" ht="15">
      <c r="A31" s="15"/>
      <c r="B31" s="55"/>
      <c r="C31" s="22"/>
      <c r="D31" s="22"/>
    </row>
    <row r="32" spans="1:4" ht="15">
      <c r="A32" s="15"/>
      <c r="B32" s="17"/>
      <c r="C32" s="22"/>
      <c r="D32" s="22"/>
    </row>
    <row r="33" spans="1:3" ht="15">
      <c r="A33" s="15"/>
      <c r="B33" s="17"/>
      <c r="C33" s="2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A1">
      <selection activeCell="D19" sqref="D19"/>
    </sheetView>
  </sheetViews>
  <sheetFormatPr defaultColWidth="8.8515625" defaultRowHeight="12.75"/>
  <cols>
    <col min="1" max="1" width="31.140625" style="14" customWidth="1"/>
    <col min="2" max="2" width="18.140625" style="14" customWidth="1"/>
    <col min="3" max="3" width="21.140625" style="14" customWidth="1"/>
    <col min="4" max="4" width="23.00390625" style="14" customWidth="1"/>
    <col min="5" max="5" width="18.57421875" style="14" customWidth="1"/>
    <col min="6" max="6" width="10.00390625" style="14" customWidth="1"/>
    <col min="7" max="7" width="20.57421875" style="14" customWidth="1"/>
    <col min="8" max="8" width="21.8515625" style="14" customWidth="1"/>
    <col min="9" max="9" width="20.8515625" style="14" customWidth="1"/>
    <col min="10" max="16384" width="8.8515625" style="14" customWidth="1"/>
  </cols>
  <sheetData>
    <row r="1" spans="1:9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541</v>
      </c>
      <c r="H1" s="13" t="s">
        <v>422</v>
      </c>
      <c r="I1" s="13" t="s">
        <v>423</v>
      </c>
    </row>
    <row r="2" spans="1:9" ht="15">
      <c r="A2" s="15" t="s">
        <v>595</v>
      </c>
      <c r="B2" s="15" t="s">
        <v>596</v>
      </c>
      <c r="C2" s="16">
        <v>40619</v>
      </c>
      <c r="D2" s="17">
        <v>80.6</v>
      </c>
      <c r="E2" s="17">
        <v>83.02</v>
      </c>
      <c r="F2" s="15" t="s">
        <v>531</v>
      </c>
      <c r="G2" s="17">
        <v>57.74</v>
      </c>
      <c r="H2" s="22">
        <v>650111</v>
      </c>
      <c r="I2" s="15" t="s">
        <v>597</v>
      </c>
    </row>
    <row r="3" spans="1:9" ht="15">
      <c r="A3" s="15" t="s">
        <v>559</v>
      </c>
      <c r="B3" s="15" t="s">
        <v>598</v>
      </c>
      <c r="C3" s="16">
        <v>40619</v>
      </c>
      <c r="D3" s="17">
        <v>300</v>
      </c>
      <c r="E3" s="17">
        <v>300</v>
      </c>
      <c r="F3" s="15" t="s">
        <v>561</v>
      </c>
      <c r="G3" s="17">
        <v>346.92</v>
      </c>
      <c r="H3" s="22">
        <v>650111</v>
      </c>
      <c r="I3" s="15" t="s">
        <v>597</v>
      </c>
    </row>
    <row r="4" spans="1:9" ht="15">
      <c r="A4" s="15" t="s">
        <v>599</v>
      </c>
      <c r="B4" s="15" t="s">
        <v>600</v>
      </c>
      <c r="C4" s="16">
        <v>40704</v>
      </c>
      <c r="D4" s="17">
        <v>189.66</v>
      </c>
      <c r="E4" s="17">
        <v>189.66</v>
      </c>
      <c r="F4" s="15" t="s">
        <v>531</v>
      </c>
      <c r="G4" s="17">
        <v>130.92</v>
      </c>
      <c r="H4" s="22">
        <v>650111</v>
      </c>
      <c r="I4" s="15" t="s">
        <v>597</v>
      </c>
    </row>
    <row r="5" spans="1:9" ht="15">
      <c r="A5" s="15" t="s">
        <v>601</v>
      </c>
      <c r="B5" s="15" t="s">
        <v>602</v>
      </c>
      <c r="C5" s="16">
        <v>40750</v>
      </c>
      <c r="D5" s="17">
        <v>867.88</v>
      </c>
      <c r="E5" s="17">
        <v>867.88</v>
      </c>
      <c r="F5" s="15" t="s">
        <v>531</v>
      </c>
      <c r="G5" s="17">
        <v>614.66</v>
      </c>
      <c r="H5" s="22">
        <v>650111</v>
      </c>
      <c r="I5" s="15" t="s">
        <v>597</v>
      </c>
    </row>
    <row r="6" spans="1:9" ht="15">
      <c r="A6" s="15" t="s">
        <v>605</v>
      </c>
      <c r="B6" s="15" t="s">
        <v>606</v>
      </c>
      <c r="C6" s="16">
        <v>40815</v>
      </c>
      <c r="D6" s="17">
        <v>1410</v>
      </c>
      <c r="E6" s="17">
        <v>1410</v>
      </c>
      <c r="F6" s="15" t="s">
        <v>426</v>
      </c>
      <c r="H6" s="22">
        <v>650111</v>
      </c>
      <c r="I6" s="15" t="s">
        <v>597</v>
      </c>
    </row>
    <row r="7" spans="1:9" ht="15">
      <c r="A7" s="15" t="s">
        <v>613</v>
      </c>
      <c r="B7" s="15" t="s">
        <v>614</v>
      </c>
      <c r="C7" s="16">
        <v>40864</v>
      </c>
      <c r="D7" s="17">
        <v>1354</v>
      </c>
      <c r="E7" s="17">
        <v>1354</v>
      </c>
      <c r="F7" s="15" t="s">
        <v>531</v>
      </c>
      <c r="G7" s="26">
        <v>1021.33</v>
      </c>
      <c r="H7" s="22">
        <v>650111</v>
      </c>
      <c r="I7" s="15" t="s">
        <v>597</v>
      </c>
    </row>
    <row r="8" spans="1:9" ht="30">
      <c r="A8" s="61" t="s">
        <v>615</v>
      </c>
      <c r="B8" s="61" t="s">
        <v>616</v>
      </c>
      <c r="C8" s="63">
        <v>40715</v>
      </c>
      <c r="D8" s="65">
        <v>1584</v>
      </c>
      <c r="E8" s="65">
        <v>1584</v>
      </c>
      <c r="F8" s="61" t="s">
        <v>426</v>
      </c>
      <c r="G8" s="67">
        <f>+D8</f>
        <v>1584</v>
      </c>
      <c r="H8" s="22">
        <v>650111</v>
      </c>
      <c r="I8" s="63"/>
    </row>
    <row r="9" spans="1:9" ht="15">
      <c r="A9" s="15" t="s">
        <v>603</v>
      </c>
      <c r="B9" s="15" t="s">
        <v>604</v>
      </c>
      <c r="C9" s="16">
        <v>40793</v>
      </c>
      <c r="D9" s="17">
        <v>1182.44</v>
      </c>
      <c r="E9" s="17">
        <v>1182.44</v>
      </c>
      <c r="F9" s="15" t="s">
        <v>426</v>
      </c>
      <c r="G9" s="45">
        <f>+D9</f>
        <v>1182.44</v>
      </c>
      <c r="H9" s="22" t="s">
        <v>597</v>
      </c>
      <c r="I9" s="15" t="s">
        <v>597</v>
      </c>
    </row>
    <row r="10" spans="1:9" ht="15">
      <c r="A10" s="15" t="s">
        <v>607</v>
      </c>
      <c r="B10" s="15" t="s">
        <v>608</v>
      </c>
      <c r="C10" s="16">
        <v>40836</v>
      </c>
      <c r="D10" s="17">
        <v>1104.31</v>
      </c>
      <c r="E10" s="17">
        <v>1104.31</v>
      </c>
      <c r="F10" s="15" t="s">
        <v>531</v>
      </c>
      <c r="G10" s="17">
        <v>810.69</v>
      </c>
      <c r="H10" s="22"/>
      <c r="I10" s="15" t="s">
        <v>597</v>
      </c>
    </row>
    <row r="11" spans="1:9" ht="15">
      <c r="A11" s="15" t="s">
        <v>609</v>
      </c>
      <c r="B11" s="15" t="s">
        <v>610</v>
      </c>
      <c r="C11" s="16">
        <v>40837</v>
      </c>
      <c r="D11" s="17">
        <v>2672.79</v>
      </c>
      <c r="E11" s="17">
        <v>2672.69</v>
      </c>
      <c r="F11" s="15" t="s">
        <v>531</v>
      </c>
      <c r="G11" s="17">
        <v>1893.58</v>
      </c>
      <c r="H11" s="22"/>
      <c r="I11" s="15" t="s">
        <v>597</v>
      </c>
    </row>
    <row r="12" spans="1:9" ht="15">
      <c r="A12" s="15" t="s">
        <v>609</v>
      </c>
      <c r="B12" s="15" t="s">
        <v>611</v>
      </c>
      <c r="C12" s="16">
        <v>40837</v>
      </c>
      <c r="D12" s="17">
        <v>1108.23</v>
      </c>
      <c r="E12" s="17">
        <v>1108.23</v>
      </c>
      <c r="F12" s="15" t="s">
        <v>531</v>
      </c>
      <c r="G12" s="55">
        <v>783</v>
      </c>
      <c r="H12" s="22"/>
      <c r="I12" s="15" t="s">
        <v>597</v>
      </c>
    </row>
    <row r="13" spans="1:18" ht="15">
      <c r="A13" s="62" t="s">
        <v>609</v>
      </c>
      <c r="B13" s="62" t="s">
        <v>612</v>
      </c>
      <c r="C13" s="64">
        <v>40837</v>
      </c>
      <c r="D13" s="66">
        <v>1108.23</v>
      </c>
      <c r="E13" s="66">
        <v>1108.23</v>
      </c>
      <c r="F13" s="62" t="s">
        <v>531</v>
      </c>
      <c r="G13" s="26">
        <v>783</v>
      </c>
      <c r="H13" s="22"/>
      <c r="I13" s="62" t="s">
        <v>597</v>
      </c>
      <c r="J13" s="56"/>
      <c r="K13" s="57"/>
      <c r="L13" s="59"/>
      <c r="M13" s="58"/>
      <c r="N13" s="56"/>
      <c r="O13" s="58"/>
      <c r="P13" s="58"/>
      <c r="Q13" s="56" t="s">
        <v>597</v>
      </c>
      <c r="R13" s="56" t="s">
        <v>597</v>
      </c>
    </row>
    <row r="16" spans="2:4" ht="15">
      <c r="B16" s="19" t="s">
        <v>634</v>
      </c>
      <c r="C16" s="21">
        <v>650111</v>
      </c>
      <c r="D16" s="17">
        <v>17594.98</v>
      </c>
    </row>
    <row r="17" spans="3:4" ht="12.75">
      <c r="C17" s="32" t="s">
        <v>630</v>
      </c>
      <c r="D17" s="31">
        <f>+SUM(FIERE!G11:G15)+B23</f>
        <v>12626.760000000002</v>
      </c>
    </row>
    <row r="18" spans="3:4" ht="12.75">
      <c r="C18" s="32" t="s">
        <v>632</v>
      </c>
      <c r="D18" s="31">
        <f>+SUM(G9:G13)</f>
        <v>5452.71</v>
      </c>
    </row>
    <row r="19" spans="3:4" ht="12.75">
      <c r="C19" s="32" t="s">
        <v>631</v>
      </c>
      <c r="D19" s="31">
        <f>+D16+D18-D17</f>
        <v>10420.929999999997</v>
      </c>
    </row>
    <row r="21" spans="1:4" ht="12.75">
      <c r="A21" s="135" t="s">
        <v>633</v>
      </c>
      <c r="B21" s="136"/>
      <c r="C21" s="136"/>
      <c r="D21" s="137"/>
    </row>
    <row r="22" spans="1:5" ht="15">
      <c r="A22" s="69" t="s">
        <v>535</v>
      </c>
      <c r="B22" s="70" t="s">
        <v>419</v>
      </c>
      <c r="C22" s="70" t="s">
        <v>587</v>
      </c>
      <c r="D22" s="71" t="s">
        <v>588</v>
      </c>
      <c r="E22" s="68"/>
    </row>
    <row r="23" spans="1:4" ht="15">
      <c r="A23" s="72" t="s">
        <v>617</v>
      </c>
      <c r="B23" s="60">
        <v>413.37</v>
      </c>
      <c r="C23" s="22">
        <v>610146</v>
      </c>
      <c r="D23" s="73">
        <v>650111</v>
      </c>
    </row>
    <row r="24" spans="1:4" ht="15">
      <c r="A24" s="72" t="s">
        <v>567</v>
      </c>
      <c r="B24" s="36">
        <v>6815</v>
      </c>
      <c r="C24" s="22">
        <v>630794</v>
      </c>
      <c r="D24" s="73">
        <v>650111</v>
      </c>
    </row>
    <row r="25" spans="1:4" ht="30">
      <c r="A25" s="72" t="s">
        <v>568</v>
      </c>
      <c r="B25" s="36" t="s">
        <v>569</v>
      </c>
      <c r="C25" s="22">
        <v>630794</v>
      </c>
      <c r="D25" s="73">
        <v>650111</v>
      </c>
    </row>
    <row r="26" spans="1:4" ht="30">
      <c r="A26" s="72" t="s">
        <v>570</v>
      </c>
      <c r="B26" s="36" t="s">
        <v>571</v>
      </c>
      <c r="C26" s="22">
        <v>630794</v>
      </c>
      <c r="D26" s="73">
        <v>650111</v>
      </c>
    </row>
    <row r="27" spans="1:4" ht="15">
      <c r="A27" s="72" t="s">
        <v>574</v>
      </c>
      <c r="B27" s="36" t="s">
        <v>575</v>
      </c>
      <c r="C27" s="22">
        <v>630794</v>
      </c>
      <c r="D27" s="73">
        <v>650111</v>
      </c>
    </row>
    <row r="28" spans="1:4" ht="15">
      <c r="A28" s="72" t="s">
        <v>576</v>
      </c>
      <c r="B28" s="36" t="s">
        <v>577</v>
      </c>
      <c r="C28" s="22">
        <v>630794</v>
      </c>
      <c r="D28" s="73">
        <v>650111</v>
      </c>
    </row>
    <row r="29" spans="1:4" ht="30">
      <c r="A29" s="72" t="s">
        <v>623</v>
      </c>
      <c r="B29" s="17" t="s">
        <v>624</v>
      </c>
      <c r="C29" s="22">
        <v>650111</v>
      </c>
      <c r="D29" s="74" t="s">
        <v>625</v>
      </c>
    </row>
    <row r="30" spans="1:4" ht="30">
      <c r="A30" s="72" t="s">
        <v>626</v>
      </c>
      <c r="B30" s="17" t="s">
        <v>627</v>
      </c>
      <c r="C30" s="22">
        <v>650111</v>
      </c>
      <c r="D30" s="74" t="s">
        <v>625</v>
      </c>
    </row>
    <row r="31" spans="1:4" ht="30">
      <c r="A31" s="72" t="s">
        <v>628</v>
      </c>
      <c r="B31" s="17" t="s">
        <v>627</v>
      </c>
      <c r="C31" s="22">
        <v>650111</v>
      </c>
      <c r="D31" s="74" t="s">
        <v>625</v>
      </c>
    </row>
    <row r="32" spans="1:4" ht="30">
      <c r="A32" s="72" t="s">
        <v>621</v>
      </c>
      <c r="B32" s="36">
        <v>1182.44</v>
      </c>
      <c r="C32" s="22">
        <v>650111</v>
      </c>
      <c r="D32" s="74" t="s">
        <v>622</v>
      </c>
    </row>
    <row r="33" spans="1:4" ht="30">
      <c r="A33" s="75" t="s">
        <v>618</v>
      </c>
      <c r="B33" s="76" t="s">
        <v>619</v>
      </c>
      <c r="C33" s="77">
        <v>650111</v>
      </c>
      <c r="D33" s="78" t="s">
        <v>620</v>
      </c>
    </row>
  </sheetData>
  <sheetProtection/>
  <mergeCells count="1">
    <mergeCell ref="A21:D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16.28125" style="14" customWidth="1"/>
    <col min="5" max="5" width="18.57421875" style="14" customWidth="1"/>
    <col min="6" max="6" width="10.00390625" style="14" customWidth="1"/>
    <col min="7" max="7" width="22.140625" style="14" customWidth="1"/>
    <col min="8" max="8" width="19.28125" style="14" customWidth="1"/>
    <col min="9" max="9" width="25.00390625" style="14" customWidth="1"/>
    <col min="10" max="10" width="30.8515625" style="14" customWidth="1"/>
    <col min="11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0" ht="15">
      <c r="A2" s="79" t="s">
        <v>635</v>
      </c>
      <c r="B2" s="79" t="s">
        <v>636</v>
      </c>
      <c r="C2" s="80">
        <v>40588</v>
      </c>
      <c r="D2" s="81">
        <v>7633.56</v>
      </c>
      <c r="E2" s="81">
        <v>9659.22</v>
      </c>
      <c r="F2" s="79" t="s">
        <v>426</v>
      </c>
      <c r="G2" s="22">
        <v>630709</v>
      </c>
      <c r="H2" s="80" t="s">
        <v>647</v>
      </c>
      <c r="I2" s="79"/>
      <c r="J2" s="79" t="s">
        <v>597</v>
      </c>
    </row>
    <row r="3" spans="1:10" ht="30">
      <c r="A3" s="79" t="s">
        <v>635</v>
      </c>
      <c r="B3" s="79" t="s">
        <v>637</v>
      </c>
      <c r="C3" s="80">
        <v>40647</v>
      </c>
      <c r="D3" s="81">
        <v>-512.92</v>
      </c>
      <c r="E3" s="81">
        <v>-617.31</v>
      </c>
      <c r="F3" s="79" t="s">
        <v>426</v>
      </c>
      <c r="G3" s="22">
        <v>630709</v>
      </c>
      <c r="H3" s="80" t="s">
        <v>651</v>
      </c>
      <c r="I3" s="79"/>
      <c r="J3" s="79" t="s">
        <v>597</v>
      </c>
    </row>
    <row r="4" spans="1:10" ht="15">
      <c r="A4" s="79" t="s">
        <v>635</v>
      </c>
      <c r="B4" s="79" t="s">
        <v>638</v>
      </c>
      <c r="C4" s="80">
        <v>40647</v>
      </c>
      <c r="D4" s="81">
        <v>412.63</v>
      </c>
      <c r="E4" s="81">
        <v>921.42</v>
      </c>
      <c r="F4" s="79" t="s">
        <v>426</v>
      </c>
      <c r="G4" s="22">
        <v>630709</v>
      </c>
      <c r="H4" s="80" t="s">
        <v>648</v>
      </c>
      <c r="I4" s="79"/>
      <c r="J4" s="79" t="s">
        <v>597</v>
      </c>
    </row>
    <row r="5" spans="1:10" ht="15">
      <c r="A5" s="79" t="s">
        <v>635</v>
      </c>
      <c r="B5" s="79" t="s">
        <v>639</v>
      </c>
      <c r="C5" s="80">
        <v>40647</v>
      </c>
      <c r="D5" s="81">
        <v>1368.98</v>
      </c>
      <c r="E5" s="81">
        <v>1603.68</v>
      </c>
      <c r="F5" s="79" t="s">
        <v>426</v>
      </c>
      <c r="G5" s="22">
        <v>630709</v>
      </c>
      <c r="H5" s="80" t="s">
        <v>649</v>
      </c>
      <c r="I5" s="79"/>
      <c r="J5" s="79" t="s">
        <v>597</v>
      </c>
    </row>
    <row r="6" spans="1:10" ht="15">
      <c r="A6" s="79" t="s">
        <v>635</v>
      </c>
      <c r="B6" s="79" t="s">
        <v>640</v>
      </c>
      <c r="C6" s="80">
        <v>40647</v>
      </c>
      <c r="D6" s="81">
        <v>8469.36</v>
      </c>
      <c r="E6" s="81">
        <v>9759.71</v>
      </c>
      <c r="F6" s="79" t="s">
        <v>426</v>
      </c>
      <c r="G6" s="22">
        <v>630709</v>
      </c>
      <c r="H6" s="80" t="s">
        <v>650</v>
      </c>
      <c r="I6" s="79"/>
      <c r="J6" s="79" t="s">
        <v>597</v>
      </c>
    </row>
    <row r="7" spans="1:10" ht="15">
      <c r="A7" s="79" t="s">
        <v>635</v>
      </c>
      <c r="B7" s="79" t="s">
        <v>641</v>
      </c>
      <c r="C7" s="80">
        <v>40709</v>
      </c>
      <c r="D7" s="81">
        <v>-154.84</v>
      </c>
      <c r="E7" s="81">
        <v>-185.61</v>
      </c>
      <c r="F7" s="79" t="s">
        <v>426</v>
      </c>
      <c r="G7" s="22">
        <v>630709</v>
      </c>
      <c r="H7" s="80" t="s">
        <v>654</v>
      </c>
      <c r="I7" s="79"/>
      <c r="J7" s="79" t="s">
        <v>597</v>
      </c>
    </row>
    <row r="8" spans="1:10" ht="15">
      <c r="A8" s="79" t="s">
        <v>635</v>
      </c>
      <c r="B8" s="79" t="s">
        <v>642</v>
      </c>
      <c r="C8" s="80">
        <v>40709</v>
      </c>
      <c r="D8" s="81">
        <v>1740.07</v>
      </c>
      <c r="E8" s="81">
        <v>2424.08</v>
      </c>
      <c r="F8" s="79" t="s">
        <v>426</v>
      </c>
      <c r="G8" s="22">
        <v>630709</v>
      </c>
      <c r="H8" s="80" t="s">
        <v>653</v>
      </c>
      <c r="I8" s="79"/>
      <c r="J8" s="79" t="s">
        <v>597</v>
      </c>
    </row>
    <row r="9" spans="1:10" ht="15">
      <c r="A9" s="79" t="s">
        <v>635</v>
      </c>
      <c r="B9" s="79" t="s">
        <v>643</v>
      </c>
      <c r="C9" s="80">
        <v>40709</v>
      </c>
      <c r="D9" s="81">
        <v>8790</v>
      </c>
      <c r="E9" s="81">
        <v>13622.27</v>
      </c>
      <c r="F9" s="79" t="s">
        <v>426</v>
      </c>
      <c r="G9" s="22">
        <v>630709</v>
      </c>
      <c r="H9" s="80" t="s">
        <v>652</v>
      </c>
      <c r="I9" s="79"/>
      <c r="J9" s="79" t="s">
        <v>597</v>
      </c>
    </row>
    <row r="10" spans="1:10" ht="15">
      <c r="A10" s="79" t="s">
        <v>635</v>
      </c>
      <c r="B10" s="79" t="s">
        <v>644</v>
      </c>
      <c r="C10" s="80">
        <v>40767</v>
      </c>
      <c r="D10" s="81">
        <v>11170.64</v>
      </c>
      <c r="E10" s="81">
        <v>13230.72</v>
      </c>
      <c r="F10" s="79" t="s">
        <v>426</v>
      </c>
      <c r="G10" s="22">
        <v>630709</v>
      </c>
      <c r="H10" s="80" t="s">
        <v>655</v>
      </c>
      <c r="I10" s="79"/>
      <c r="J10" s="79" t="s">
        <v>597</v>
      </c>
    </row>
    <row r="11" spans="1:10" ht="15">
      <c r="A11" s="79" t="s">
        <v>635</v>
      </c>
      <c r="B11" s="79" t="s">
        <v>645</v>
      </c>
      <c r="C11" s="80">
        <v>40830</v>
      </c>
      <c r="D11" s="81">
        <v>8300.57</v>
      </c>
      <c r="E11" s="81">
        <v>10043.69</v>
      </c>
      <c r="F11" s="79" t="s">
        <v>426</v>
      </c>
      <c r="G11" s="22">
        <v>630709</v>
      </c>
      <c r="H11" s="80" t="s">
        <v>656</v>
      </c>
      <c r="I11" s="79"/>
      <c r="J11" s="79" t="s">
        <v>597</v>
      </c>
    </row>
    <row r="12" spans="1:10" ht="15">
      <c r="A12" s="79" t="s">
        <v>635</v>
      </c>
      <c r="B12" s="79" t="s">
        <v>646</v>
      </c>
      <c r="C12" s="80">
        <v>40892</v>
      </c>
      <c r="D12" s="81">
        <v>12613.73</v>
      </c>
      <c r="E12" s="81">
        <v>14981.25</v>
      </c>
      <c r="F12" s="79" t="s">
        <v>426</v>
      </c>
      <c r="G12" s="22">
        <v>630709</v>
      </c>
      <c r="H12" s="80" t="s">
        <v>657</v>
      </c>
      <c r="I12" s="79"/>
      <c r="J12" s="79" t="s">
        <v>597</v>
      </c>
    </row>
    <row r="13" spans="1:10" ht="60">
      <c r="A13" s="82" t="s">
        <v>635</v>
      </c>
      <c r="B13" s="82" t="s">
        <v>658</v>
      </c>
      <c r="C13" s="80">
        <v>40466</v>
      </c>
      <c r="D13" s="81">
        <v>10352.03</v>
      </c>
      <c r="E13" s="83">
        <v>12916.85</v>
      </c>
      <c r="F13" s="79" t="s">
        <v>426</v>
      </c>
      <c r="G13" s="22">
        <v>630709</v>
      </c>
      <c r="H13" s="84" t="s">
        <v>662</v>
      </c>
      <c r="I13" s="82"/>
      <c r="J13" s="82"/>
    </row>
    <row r="14" spans="1:10" ht="15">
      <c r="A14" s="82"/>
      <c r="B14" s="82"/>
      <c r="C14" s="80"/>
      <c r="D14" s="81"/>
      <c r="E14" s="83"/>
      <c r="F14" s="82"/>
      <c r="G14" s="42"/>
      <c r="H14" s="84"/>
      <c r="I14" s="82"/>
      <c r="J14" s="82"/>
    </row>
    <row r="15" spans="3:4" ht="15">
      <c r="C15" s="21">
        <v>630709</v>
      </c>
      <c r="D15" s="17">
        <v>65066.69</v>
      </c>
    </row>
    <row r="16" spans="3:8" ht="15">
      <c r="C16" s="32" t="s">
        <v>659</v>
      </c>
      <c r="D16" s="17">
        <f>SUM(D2:D13)</f>
        <v>70183.81</v>
      </c>
      <c r="E16" s="85" t="s">
        <v>661</v>
      </c>
      <c r="G16" s="86">
        <f>D16-D15</f>
        <v>5117.119999999995</v>
      </c>
      <c r="H16" s="87" t="s">
        <v>660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35">
      <selection activeCell="F55" sqref="F55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15.140625" style="14" customWidth="1"/>
    <col min="4" max="4" width="18.7109375" style="14" customWidth="1"/>
    <col min="5" max="5" width="18.57421875" style="14" customWidth="1"/>
    <col min="6" max="6" width="15.57421875" style="14" customWidth="1"/>
    <col min="7" max="7" width="26.421875" style="14" customWidth="1"/>
    <col min="8" max="8" width="22.140625" style="14" customWidth="1"/>
    <col min="9" max="9" width="19.28125" style="14" customWidth="1"/>
    <col min="10" max="10" width="25.00390625" style="14" customWidth="1"/>
    <col min="11" max="11" width="18.8515625" style="14" customWidth="1"/>
    <col min="12" max="12" width="18.00390625" style="14" customWidth="1"/>
    <col min="13" max="13" width="20.57421875" style="14" customWidth="1"/>
    <col min="14" max="14" width="20.7109375" style="14" customWidth="1"/>
    <col min="15" max="15" width="18.140625" style="14" customWidth="1"/>
    <col min="16" max="16" width="16.7109375" style="14" customWidth="1"/>
    <col min="17" max="17" width="31.00390625" style="14" customWidth="1"/>
    <col min="18" max="18" width="30.8515625" style="14" customWidth="1"/>
    <col min="19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8" ht="15">
      <c r="A2" s="79" t="s">
        <v>668</v>
      </c>
      <c r="B2" s="79" t="s">
        <v>669</v>
      </c>
      <c r="C2" s="80">
        <v>40574</v>
      </c>
      <c r="D2" s="90">
        <v>66.5</v>
      </c>
      <c r="E2" s="81">
        <v>59.8</v>
      </c>
      <c r="F2" s="91" t="s">
        <v>531</v>
      </c>
      <c r="G2" s="101">
        <v>630707</v>
      </c>
      <c r="H2" s="89"/>
      <c r="I2" s="80"/>
      <c r="J2" s="79"/>
      <c r="K2" s="80"/>
      <c r="L2" s="88"/>
      <c r="N2" s="79"/>
      <c r="Q2" s="79"/>
      <c r="R2" s="79" t="s">
        <v>597</v>
      </c>
    </row>
    <row r="3" spans="1:18" ht="15">
      <c r="A3" s="79" t="s">
        <v>668</v>
      </c>
      <c r="B3" s="79" t="s">
        <v>672</v>
      </c>
      <c r="C3" s="80">
        <v>40602</v>
      </c>
      <c r="D3" s="90">
        <v>31.39</v>
      </c>
      <c r="E3" s="81">
        <v>27.14</v>
      </c>
      <c r="F3" s="91" t="s">
        <v>531</v>
      </c>
      <c r="G3" s="101">
        <v>630707</v>
      </c>
      <c r="H3" s="89"/>
      <c r="I3" s="80"/>
      <c r="J3" s="79"/>
      <c r="K3" s="80"/>
      <c r="L3" s="88"/>
      <c r="N3" s="79"/>
      <c r="O3" s="80"/>
      <c r="P3" s="80"/>
      <c r="Q3" s="79"/>
      <c r="R3" s="79" t="s">
        <v>597</v>
      </c>
    </row>
    <row r="4" spans="1:18" ht="15">
      <c r="A4" s="79" t="s">
        <v>668</v>
      </c>
      <c r="B4" s="79" t="s">
        <v>678</v>
      </c>
      <c r="C4" s="80">
        <v>40663</v>
      </c>
      <c r="D4" s="99">
        <v>58.77</v>
      </c>
      <c r="E4" s="81">
        <v>49.36</v>
      </c>
      <c r="F4" s="91" t="s">
        <v>531</v>
      </c>
      <c r="G4" s="101">
        <v>630707</v>
      </c>
      <c r="H4" s="81"/>
      <c r="I4" s="80"/>
      <c r="J4" s="79"/>
      <c r="K4" s="80"/>
      <c r="L4" s="88"/>
      <c r="M4" s="81"/>
      <c r="N4" s="79"/>
      <c r="Q4" s="79"/>
      <c r="R4" s="79" t="s">
        <v>597</v>
      </c>
    </row>
    <row r="5" spans="1:18" ht="15">
      <c r="A5" s="79" t="s">
        <v>668</v>
      </c>
      <c r="B5" s="79" t="s">
        <v>682</v>
      </c>
      <c r="C5" s="80">
        <v>40694</v>
      </c>
      <c r="D5" s="90">
        <v>32.64</v>
      </c>
      <c r="E5" s="81">
        <v>27.59</v>
      </c>
      <c r="F5" s="91" t="s">
        <v>531</v>
      </c>
      <c r="G5" s="101">
        <v>630707</v>
      </c>
      <c r="H5" s="81"/>
      <c r="I5" s="80"/>
      <c r="J5" s="79"/>
      <c r="K5" s="80"/>
      <c r="L5" s="88"/>
      <c r="M5" s="81"/>
      <c r="N5" s="79"/>
      <c r="O5" s="80"/>
      <c r="P5" s="80"/>
      <c r="Q5" s="79"/>
      <c r="R5" s="79" t="s">
        <v>597</v>
      </c>
    </row>
    <row r="6" spans="1:18" ht="15">
      <c r="A6" s="79" t="s">
        <v>668</v>
      </c>
      <c r="B6" s="79" t="s">
        <v>686</v>
      </c>
      <c r="C6" s="80">
        <v>40755</v>
      </c>
      <c r="D6" s="90">
        <v>142.82</v>
      </c>
      <c r="E6" s="81">
        <v>119.88</v>
      </c>
      <c r="F6" s="91" t="s">
        <v>531</v>
      </c>
      <c r="G6" s="101">
        <v>630707</v>
      </c>
      <c r="H6" s="89"/>
      <c r="I6" s="80"/>
      <c r="J6" s="79"/>
      <c r="K6" s="80"/>
      <c r="L6" s="88"/>
      <c r="N6" s="79"/>
      <c r="O6" s="80"/>
      <c r="P6" s="80"/>
      <c r="Q6" s="79"/>
      <c r="R6" s="79" t="s">
        <v>597</v>
      </c>
    </row>
    <row r="7" spans="1:18" ht="15">
      <c r="A7" s="79" t="s">
        <v>668</v>
      </c>
      <c r="B7" s="79" t="s">
        <v>689</v>
      </c>
      <c r="C7" s="80">
        <v>40816</v>
      </c>
      <c r="D7" s="90">
        <v>84.96</v>
      </c>
      <c r="E7" s="81">
        <v>74.12</v>
      </c>
      <c r="F7" s="91" t="s">
        <v>531</v>
      </c>
      <c r="G7" s="101">
        <v>630707</v>
      </c>
      <c r="H7" s="81"/>
      <c r="I7" s="80"/>
      <c r="J7" s="79"/>
      <c r="K7" s="80"/>
      <c r="L7" s="88"/>
      <c r="M7" s="81"/>
      <c r="N7" s="79"/>
      <c r="O7" s="80"/>
      <c r="P7" s="80"/>
      <c r="Q7" s="79"/>
      <c r="R7" s="79" t="s">
        <v>597</v>
      </c>
    </row>
    <row r="8" spans="1:18" ht="15">
      <c r="A8" s="79" t="s">
        <v>668</v>
      </c>
      <c r="B8" s="79" t="s">
        <v>696</v>
      </c>
      <c r="C8" s="80">
        <v>40908</v>
      </c>
      <c r="D8" s="90">
        <v>29.1</v>
      </c>
      <c r="E8" s="81">
        <v>27.66</v>
      </c>
      <c r="F8" s="91" t="s">
        <v>531</v>
      </c>
      <c r="G8" s="101">
        <v>630707</v>
      </c>
      <c r="H8" s="89"/>
      <c r="I8" s="80"/>
      <c r="J8" s="79"/>
      <c r="K8" s="80"/>
      <c r="L8" s="88"/>
      <c r="N8" s="79"/>
      <c r="O8" s="80"/>
      <c r="P8" s="80"/>
      <c r="Q8" s="79"/>
      <c r="R8" s="79" t="s">
        <v>597</v>
      </c>
    </row>
    <row r="9" spans="1:18" ht="15">
      <c r="A9" s="79" t="s">
        <v>670</v>
      </c>
      <c r="B9" s="79" t="s">
        <v>671</v>
      </c>
      <c r="C9" s="80">
        <v>40574</v>
      </c>
      <c r="D9" s="81">
        <v>3023.42</v>
      </c>
      <c r="E9" s="81">
        <v>3628.1</v>
      </c>
      <c r="F9" s="79" t="s">
        <v>426</v>
      </c>
      <c r="G9" s="101">
        <v>630707</v>
      </c>
      <c r="H9" s="35"/>
      <c r="I9" s="80"/>
      <c r="J9" s="79"/>
      <c r="K9" s="80"/>
      <c r="L9" s="88"/>
      <c r="M9" s="81"/>
      <c r="N9" s="79"/>
      <c r="Q9" s="79"/>
      <c r="R9" s="79" t="s">
        <v>597</v>
      </c>
    </row>
    <row r="10" spans="1:18" ht="15">
      <c r="A10" s="79" t="s">
        <v>670</v>
      </c>
      <c r="B10" s="79" t="s">
        <v>675</v>
      </c>
      <c r="C10" s="80">
        <v>40633</v>
      </c>
      <c r="D10" s="81">
        <v>3020.18</v>
      </c>
      <c r="E10" s="81">
        <v>3624.22</v>
      </c>
      <c r="F10" s="79" t="s">
        <v>426</v>
      </c>
      <c r="G10" s="101">
        <v>630707</v>
      </c>
      <c r="I10" s="80"/>
      <c r="J10" s="79"/>
      <c r="K10" s="80"/>
      <c r="L10" s="88"/>
      <c r="N10" s="79"/>
      <c r="O10" s="80"/>
      <c r="P10" s="80"/>
      <c r="Q10" s="79"/>
      <c r="R10" s="79" t="s">
        <v>597</v>
      </c>
    </row>
    <row r="11" spans="1:18" ht="15">
      <c r="A11" s="79" t="s">
        <v>670</v>
      </c>
      <c r="B11" s="79" t="s">
        <v>683</v>
      </c>
      <c r="C11" s="80">
        <v>40694</v>
      </c>
      <c r="D11" s="81">
        <v>3061.49</v>
      </c>
      <c r="E11" s="81">
        <v>3673.79</v>
      </c>
      <c r="F11" s="79" t="s">
        <v>426</v>
      </c>
      <c r="G11" s="22">
        <v>630707</v>
      </c>
      <c r="H11" s="35"/>
      <c r="I11" s="80"/>
      <c r="J11" s="79"/>
      <c r="K11" s="80"/>
      <c r="L11" s="88"/>
      <c r="M11" s="81"/>
      <c r="N11" s="79"/>
      <c r="O11" s="80"/>
      <c r="P11" s="80"/>
      <c r="Q11" s="79"/>
      <c r="R11" s="79" t="s">
        <v>597</v>
      </c>
    </row>
    <row r="12" spans="1:18" ht="15">
      <c r="A12" s="79" t="s">
        <v>670</v>
      </c>
      <c r="B12" s="79" t="s">
        <v>687</v>
      </c>
      <c r="C12" s="80">
        <v>40755</v>
      </c>
      <c r="D12" s="81">
        <v>3084.52</v>
      </c>
      <c r="E12" s="81">
        <v>3701.42</v>
      </c>
      <c r="F12" s="79" t="s">
        <v>426</v>
      </c>
      <c r="G12" s="22">
        <v>630707</v>
      </c>
      <c r="H12" s="35"/>
      <c r="I12" s="80"/>
      <c r="J12" s="79"/>
      <c r="K12" s="80"/>
      <c r="L12" s="88"/>
      <c r="M12" s="81"/>
      <c r="N12" s="79"/>
      <c r="O12" s="80"/>
      <c r="P12" s="80"/>
      <c r="Q12" s="79"/>
      <c r="R12" s="79" t="s">
        <v>597</v>
      </c>
    </row>
    <row r="13" spans="1:18" ht="15">
      <c r="A13" s="79" t="s">
        <v>670</v>
      </c>
      <c r="B13" s="79" t="s">
        <v>690</v>
      </c>
      <c r="C13" s="80">
        <v>40816</v>
      </c>
      <c r="D13" s="81">
        <v>3168.13</v>
      </c>
      <c r="E13" s="81">
        <v>3801.76</v>
      </c>
      <c r="F13" s="79" t="s">
        <v>426</v>
      </c>
      <c r="G13" s="22">
        <v>630707</v>
      </c>
      <c r="H13" s="35"/>
      <c r="I13" s="80"/>
      <c r="J13" s="79"/>
      <c r="K13" s="80"/>
      <c r="L13" s="88"/>
      <c r="M13" s="81"/>
      <c r="N13" s="79"/>
      <c r="O13" s="80"/>
      <c r="P13" s="80"/>
      <c r="Q13" s="79"/>
      <c r="R13" s="79" t="s">
        <v>597</v>
      </c>
    </row>
    <row r="14" spans="1:18" ht="15">
      <c r="A14" s="79" t="s">
        <v>670</v>
      </c>
      <c r="B14" s="79" t="s">
        <v>691</v>
      </c>
      <c r="C14" s="80">
        <v>40829</v>
      </c>
      <c r="D14" s="81">
        <v>31.68</v>
      </c>
      <c r="E14" s="81">
        <v>31.68</v>
      </c>
      <c r="F14" s="79" t="s">
        <v>426</v>
      </c>
      <c r="G14" s="22">
        <v>630707</v>
      </c>
      <c r="H14" s="35"/>
      <c r="I14" s="80"/>
      <c r="J14" s="79"/>
      <c r="K14" s="80"/>
      <c r="L14" s="88"/>
      <c r="M14" s="81"/>
      <c r="N14" s="79"/>
      <c r="O14" s="80"/>
      <c r="P14" s="80"/>
      <c r="Q14" s="79"/>
      <c r="R14" s="79" t="s">
        <v>597</v>
      </c>
    </row>
    <row r="15" spans="1:18" ht="15">
      <c r="A15" s="79" t="s">
        <v>670</v>
      </c>
      <c r="B15" s="79" t="s">
        <v>694</v>
      </c>
      <c r="C15" s="80">
        <v>40877</v>
      </c>
      <c r="D15" s="81">
        <v>3243.35</v>
      </c>
      <c r="E15" s="81">
        <v>3924.45</v>
      </c>
      <c r="F15" s="79" t="s">
        <v>426</v>
      </c>
      <c r="G15" s="22">
        <v>630707</v>
      </c>
      <c r="H15" s="35"/>
      <c r="I15" s="80"/>
      <c r="J15" s="79"/>
      <c r="K15" s="80"/>
      <c r="L15" s="88"/>
      <c r="M15" s="81"/>
      <c r="N15" s="79"/>
      <c r="O15" s="80"/>
      <c r="P15" s="80"/>
      <c r="Q15" s="79"/>
      <c r="R15" s="79" t="s">
        <v>597</v>
      </c>
    </row>
    <row r="16" spans="1:18" ht="15">
      <c r="A16" s="79" t="s">
        <v>670</v>
      </c>
      <c r="B16" s="79" t="s">
        <v>700</v>
      </c>
      <c r="C16" s="93">
        <v>40574</v>
      </c>
      <c r="D16" s="81">
        <v>668</v>
      </c>
      <c r="E16" s="81">
        <v>802.5</v>
      </c>
      <c r="F16" s="79" t="s">
        <v>426</v>
      </c>
      <c r="G16" s="22">
        <v>630707</v>
      </c>
      <c r="H16" s="35"/>
      <c r="I16" s="80"/>
      <c r="J16" s="79"/>
      <c r="K16" s="80"/>
      <c r="L16" s="88"/>
      <c r="M16" s="81"/>
      <c r="N16" s="79"/>
      <c r="O16" s="80"/>
      <c r="P16" s="80"/>
      <c r="Q16" s="79"/>
      <c r="R16" s="79" t="s">
        <v>597</v>
      </c>
    </row>
    <row r="17" spans="1:18" ht="15">
      <c r="A17" s="79" t="s">
        <v>670</v>
      </c>
      <c r="B17" s="79" t="s">
        <v>703</v>
      </c>
      <c r="C17" s="93">
        <v>40633</v>
      </c>
      <c r="D17" s="81">
        <v>-795.64</v>
      </c>
      <c r="E17" s="92">
        <v>-954.77</v>
      </c>
      <c r="F17" s="79" t="s">
        <v>426</v>
      </c>
      <c r="G17" s="22">
        <v>630707</v>
      </c>
      <c r="H17" s="35"/>
      <c r="I17" s="80"/>
      <c r="J17" s="79"/>
      <c r="K17" s="80"/>
      <c r="L17" s="88"/>
      <c r="N17" s="79"/>
      <c r="O17" s="80"/>
      <c r="P17" s="80"/>
      <c r="Q17" s="79"/>
      <c r="R17" s="79" t="s">
        <v>597</v>
      </c>
    </row>
    <row r="18" spans="1:18" ht="15">
      <c r="A18" s="79" t="s">
        <v>670</v>
      </c>
      <c r="B18" s="79" t="s">
        <v>705</v>
      </c>
      <c r="C18" s="93">
        <v>40716</v>
      </c>
      <c r="D18" s="81">
        <v>-506.15</v>
      </c>
      <c r="E18" s="92">
        <v>-506.15</v>
      </c>
      <c r="F18" s="79" t="s">
        <v>426</v>
      </c>
      <c r="G18" s="22">
        <v>630707</v>
      </c>
      <c r="I18" s="80"/>
      <c r="J18" s="79"/>
      <c r="K18" s="80"/>
      <c r="L18" s="88"/>
      <c r="N18" s="79"/>
      <c r="O18" s="80"/>
      <c r="P18" s="80"/>
      <c r="Q18" s="79"/>
      <c r="R18" s="79"/>
    </row>
    <row r="19" spans="1:18" ht="15">
      <c r="A19" s="79" t="s">
        <v>670</v>
      </c>
      <c r="B19" s="79" t="s">
        <v>707</v>
      </c>
      <c r="C19" s="93">
        <v>40716</v>
      </c>
      <c r="D19" s="81">
        <v>-668.75</v>
      </c>
      <c r="E19" s="81">
        <v>-802.5</v>
      </c>
      <c r="F19" s="79" t="s">
        <v>426</v>
      </c>
      <c r="G19" s="22">
        <v>630707</v>
      </c>
      <c r="I19" s="80"/>
      <c r="J19" s="79"/>
      <c r="K19" s="80"/>
      <c r="L19" s="88"/>
      <c r="N19" s="79"/>
      <c r="O19" s="80"/>
      <c r="P19" s="80"/>
      <c r="Q19" s="79"/>
      <c r="R19" s="79" t="s">
        <v>597</v>
      </c>
    </row>
    <row r="20" spans="1:18" ht="15">
      <c r="A20" s="79" t="s">
        <v>670</v>
      </c>
      <c r="B20" s="79" t="s">
        <v>709</v>
      </c>
      <c r="C20" s="93">
        <v>40716</v>
      </c>
      <c r="D20" s="89">
        <v>-668.75</v>
      </c>
      <c r="E20" s="89">
        <v>-802.5</v>
      </c>
      <c r="F20" s="79" t="s">
        <v>426</v>
      </c>
      <c r="G20" s="22">
        <v>630707</v>
      </c>
      <c r="H20" s="35"/>
      <c r="I20" s="80"/>
      <c r="J20" s="79"/>
      <c r="K20" s="80"/>
      <c r="L20" s="88"/>
      <c r="M20" s="81"/>
      <c r="N20" s="79"/>
      <c r="Q20" s="79"/>
      <c r="R20" s="79" t="s">
        <v>597</v>
      </c>
    </row>
    <row r="21" spans="1:18" ht="15">
      <c r="A21" s="79" t="s">
        <v>670</v>
      </c>
      <c r="B21" s="79" t="s">
        <v>711</v>
      </c>
      <c r="C21" s="93">
        <v>40716</v>
      </c>
      <c r="D21" s="81">
        <v>-399.4</v>
      </c>
      <c r="E21" s="81">
        <v>-479.28</v>
      </c>
      <c r="F21" s="79" t="s">
        <v>426</v>
      </c>
      <c r="G21" s="22">
        <v>630707</v>
      </c>
      <c r="I21" s="80"/>
      <c r="J21" s="79"/>
      <c r="K21" s="80"/>
      <c r="L21" s="88"/>
      <c r="N21" s="79"/>
      <c r="O21" s="80"/>
      <c r="P21" s="80"/>
      <c r="Q21" s="79"/>
      <c r="R21" s="79" t="s">
        <v>597</v>
      </c>
    </row>
    <row r="22" spans="1:18" ht="15">
      <c r="A22" s="79" t="s">
        <v>663</v>
      </c>
      <c r="B22" s="79" t="s">
        <v>664</v>
      </c>
      <c r="C22" s="80">
        <v>40554</v>
      </c>
      <c r="D22" s="89">
        <v>21.43</v>
      </c>
      <c r="E22" s="89">
        <v>21.49</v>
      </c>
      <c r="F22" s="79" t="s">
        <v>426</v>
      </c>
      <c r="G22" s="22">
        <v>630707</v>
      </c>
      <c r="H22" s="35"/>
      <c r="I22" s="80"/>
      <c r="J22" s="79"/>
      <c r="K22" s="80"/>
      <c r="L22" s="88"/>
      <c r="M22" s="81"/>
      <c r="N22" s="79"/>
      <c r="O22" s="80"/>
      <c r="P22" s="80"/>
      <c r="Q22" s="79"/>
      <c r="R22" s="79" t="s">
        <v>597</v>
      </c>
    </row>
    <row r="23" spans="1:18" ht="15">
      <c r="A23" s="79" t="s">
        <v>663</v>
      </c>
      <c r="B23" s="79" t="s">
        <v>665</v>
      </c>
      <c r="C23" s="80">
        <v>40554</v>
      </c>
      <c r="D23" s="81">
        <v>474.56</v>
      </c>
      <c r="E23" s="81">
        <v>569.5</v>
      </c>
      <c r="F23" s="79" t="s">
        <v>426</v>
      </c>
      <c r="G23" s="22">
        <v>630707</v>
      </c>
      <c r="I23" s="80"/>
      <c r="J23" s="79"/>
      <c r="K23" s="80"/>
      <c r="L23" s="88"/>
      <c r="N23" s="79"/>
      <c r="O23" s="80"/>
      <c r="P23" s="80"/>
      <c r="Q23" s="79"/>
      <c r="R23" s="79" t="s">
        <v>597</v>
      </c>
    </row>
    <row r="24" spans="1:18" ht="15">
      <c r="A24" s="79" t="s">
        <v>663</v>
      </c>
      <c r="B24" s="79" t="s">
        <v>673</v>
      </c>
      <c r="C24" s="80">
        <v>40610</v>
      </c>
      <c r="D24" s="81">
        <v>474.4</v>
      </c>
      <c r="E24" s="81">
        <v>569.5</v>
      </c>
      <c r="F24" s="79" t="s">
        <v>426</v>
      </c>
      <c r="G24" s="22">
        <v>630707</v>
      </c>
      <c r="I24" s="80"/>
      <c r="J24" s="79"/>
      <c r="K24" s="80"/>
      <c r="L24" s="88"/>
      <c r="N24" s="79"/>
      <c r="O24" s="80"/>
      <c r="P24" s="80"/>
      <c r="Q24" s="79"/>
      <c r="R24" s="79" t="s">
        <v>597</v>
      </c>
    </row>
    <row r="25" spans="1:18" ht="15">
      <c r="A25" s="79" t="s">
        <v>663</v>
      </c>
      <c r="B25" s="79" t="s">
        <v>680</v>
      </c>
      <c r="C25" s="80">
        <v>40672</v>
      </c>
      <c r="D25" s="89">
        <v>0.39</v>
      </c>
      <c r="E25" s="89">
        <v>0.45</v>
      </c>
      <c r="F25" s="79" t="s">
        <v>426</v>
      </c>
      <c r="G25" s="22">
        <v>630707</v>
      </c>
      <c r="H25" s="35"/>
      <c r="I25" s="80"/>
      <c r="J25" s="79"/>
      <c r="K25" s="80"/>
      <c r="L25" s="88"/>
      <c r="M25" s="81"/>
      <c r="N25" s="79"/>
      <c r="O25" s="80"/>
      <c r="P25" s="80"/>
      <c r="Q25" s="79"/>
      <c r="R25" s="79" t="s">
        <v>597</v>
      </c>
    </row>
    <row r="26" spans="1:18" ht="15">
      <c r="A26" s="79" t="s">
        <v>663</v>
      </c>
      <c r="B26" s="79" t="s">
        <v>681</v>
      </c>
      <c r="C26" s="80">
        <v>40672</v>
      </c>
      <c r="D26" s="81">
        <v>474.4</v>
      </c>
      <c r="E26" s="81">
        <v>570</v>
      </c>
      <c r="F26" s="79" t="s">
        <v>426</v>
      </c>
      <c r="G26" s="22">
        <v>630707</v>
      </c>
      <c r="I26" s="80"/>
      <c r="J26" s="79"/>
      <c r="K26" s="93"/>
      <c r="L26" s="81"/>
      <c r="M26" s="79"/>
      <c r="N26" s="79"/>
      <c r="Q26" s="79" t="s">
        <v>702</v>
      </c>
      <c r="R26" s="79" t="s">
        <v>701</v>
      </c>
    </row>
    <row r="27" spans="1:18" ht="30">
      <c r="A27" s="79" t="s">
        <v>663</v>
      </c>
      <c r="B27" s="79" t="s">
        <v>685</v>
      </c>
      <c r="C27" s="80">
        <v>40732</v>
      </c>
      <c r="D27" s="81">
        <v>474.4</v>
      </c>
      <c r="E27" s="81">
        <v>569.5</v>
      </c>
      <c r="F27" s="79" t="s">
        <v>426</v>
      </c>
      <c r="G27" s="22">
        <v>630707</v>
      </c>
      <c r="I27" s="80"/>
      <c r="J27" s="79"/>
      <c r="K27" s="93"/>
      <c r="L27" s="81"/>
      <c r="M27" s="79"/>
      <c r="N27" s="79"/>
      <c r="Q27" s="79" t="s">
        <v>704</v>
      </c>
      <c r="R27" s="79" t="s">
        <v>701</v>
      </c>
    </row>
    <row r="28" spans="1:18" ht="15">
      <c r="A28" s="79" t="s">
        <v>663</v>
      </c>
      <c r="B28" s="79" t="s">
        <v>688</v>
      </c>
      <c r="C28" s="80">
        <v>40794</v>
      </c>
      <c r="D28" s="81">
        <v>474.4</v>
      </c>
      <c r="E28" s="81">
        <v>569.5</v>
      </c>
      <c r="F28" s="79" t="s">
        <v>426</v>
      </c>
      <c r="G28" s="22">
        <v>630707</v>
      </c>
      <c r="I28" s="80"/>
      <c r="J28" s="79"/>
      <c r="K28" s="93"/>
      <c r="L28" s="81"/>
      <c r="M28" s="79"/>
      <c r="N28" s="79"/>
      <c r="Q28" s="79" t="s">
        <v>706</v>
      </c>
      <c r="R28" s="79" t="s">
        <v>701</v>
      </c>
    </row>
    <row r="29" spans="1:18" ht="15">
      <c r="A29" s="79" t="s">
        <v>663</v>
      </c>
      <c r="B29" s="79" t="s">
        <v>693</v>
      </c>
      <c r="C29" s="80">
        <v>40856</v>
      </c>
      <c r="D29" s="81">
        <v>474.82</v>
      </c>
      <c r="E29" s="81">
        <v>574.5</v>
      </c>
      <c r="F29" s="79" t="s">
        <v>426</v>
      </c>
      <c r="G29" s="22">
        <v>630707</v>
      </c>
      <c r="I29" s="80"/>
      <c r="J29" s="79"/>
      <c r="K29" s="93"/>
      <c r="L29" s="81"/>
      <c r="M29" s="79"/>
      <c r="N29" s="79"/>
      <c r="Q29" s="79" t="s">
        <v>708</v>
      </c>
      <c r="R29" s="79" t="s">
        <v>701</v>
      </c>
    </row>
    <row r="30" spans="1:18" ht="15">
      <c r="A30" s="79" t="s">
        <v>666</v>
      </c>
      <c r="B30" s="15" t="s">
        <v>667</v>
      </c>
      <c r="C30" s="80">
        <v>40567</v>
      </c>
      <c r="D30" s="90">
        <v>55</v>
      </c>
      <c r="E30" s="81">
        <v>40.53</v>
      </c>
      <c r="F30" s="91" t="s">
        <v>531</v>
      </c>
      <c r="G30" s="100" t="s">
        <v>699</v>
      </c>
      <c r="H30" s="89"/>
      <c r="I30" s="80"/>
      <c r="J30" s="79"/>
      <c r="K30" s="93"/>
      <c r="L30" s="81"/>
      <c r="M30" s="79"/>
      <c r="N30" s="79"/>
      <c r="Q30" s="79" t="s">
        <v>710</v>
      </c>
      <c r="R30" s="79" t="s">
        <v>701</v>
      </c>
    </row>
    <row r="31" spans="1:18" ht="15">
      <c r="A31" s="79" t="s">
        <v>666</v>
      </c>
      <c r="B31" s="79" t="s">
        <v>674</v>
      </c>
      <c r="C31" s="80">
        <v>40626</v>
      </c>
      <c r="D31" s="90">
        <v>55</v>
      </c>
      <c r="E31" s="81">
        <v>39.23</v>
      </c>
      <c r="F31" s="91" t="s">
        <v>531</v>
      </c>
      <c r="G31" s="100" t="s">
        <v>699</v>
      </c>
      <c r="H31" s="89"/>
      <c r="I31" s="80"/>
      <c r="J31" s="79"/>
      <c r="K31" s="93"/>
      <c r="L31" s="81"/>
      <c r="M31" s="79"/>
      <c r="N31" s="79"/>
      <c r="Q31" s="79" t="s">
        <v>712</v>
      </c>
      <c r="R31" s="79" t="s">
        <v>701</v>
      </c>
    </row>
    <row r="32" spans="1:18" ht="15">
      <c r="A32" s="79" t="s">
        <v>666</v>
      </c>
      <c r="B32" s="79" t="s">
        <v>676</v>
      </c>
      <c r="C32" s="80">
        <v>40636</v>
      </c>
      <c r="D32" s="81">
        <v>499</v>
      </c>
      <c r="E32" s="81">
        <v>499</v>
      </c>
      <c r="F32" s="79" t="s">
        <v>426</v>
      </c>
      <c r="G32" s="100" t="s">
        <v>699</v>
      </c>
      <c r="I32" s="80"/>
      <c r="J32" s="79"/>
      <c r="K32" s="80"/>
      <c r="L32" s="88"/>
      <c r="N32" s="79"/>
      <c r="O32" s="80"/>
      <c r="P32" s="80"/>
      <c r="Q32" s="79"/>
      <c r="R32" s="79" t="s">
        <v>597</v>
      </c>
    </row>
    <row r="33" spans="1:18" ht="15">
      <c r="A33" s="79" t="s">
        <v>666</v>
      </c>
      <c r="B33" s="79" t="s">
        <v>677</v>
      </c>
      <c r="C33" s="80">
        <v>40657</v>
      </c>
      <c r="D33" s="90">
        <v>55</v>
      </c>
      <c r="E33" s="81">
        <v>38.08</v>
      </c>
      <c r="F33" s="91" t="s">
        <v>531</v>
      </c>
      <c r="G33" s="100" t="s">
        <v>699</v>
      </c>
      <c r="H33" s="89"/>
      <c r="I33" s="80"/>
      <c r="J33" s="79"/>
      <c r="K33" s="80"/>
      <c r="L33" s="88"/>
      <c r="N33" s="79"/>
      <c r="O33" s="80"/>
      <c r="P33" s="80"/>
      <c r="Q33" s="79"/>
      <c r="R33" s="79" t="s">
        <v>597</v>
      </c>
    </row>
    <row r="34" spans="1:18" ht="15">
      <c r="A34" s="79" t="s">
        <v>666</v>
      </c>
      <c r="B34" s="79" t="s">
        <v>679</v>
      </c>
      <c r="C34" s="80">
        <v>40671</v>
      </c>
      <c r="D34" s="89">
        <v>39</v>
      </c>
      <c r="E34" s="89">
        <v>39</v>
      </c>
      <c r="F34" s="79" t="s">
        <v>426</v>
      </c>
      <c r="G34" s="100" t="s">
        <v>699</v>
      </c>
      <c r="H34" s="35"/>
      <c r="I34" s="80"/>
      <c r="J34" s="79"/>
      <c r="K34" s="80"/>
      <c r="L34" s="88"/>
      <c r="M34" s="81"/>
      <c r="N34" s="79"/>
      <c r="Q34" s="79"/>
      <c r="R34" s="79" t="s">
        <v>597</v>
      </c>
    </row>
    <row r="35" spans="1:18" ht="15">
      <c r="A35" s="79" t="s">
        <v>666</v>
      </c>
      <c r="B35" s="79" t="s">
        <v>684</v>
      </c>
      <c r="C35" s="80">
        <v>40730</v>
      </c>
      <c r="D35" s="90">
        <v>55</v>
      </c>
      <c r="E35" s="81">
        <v>38.13</v>
      </c>
      <c r="F35" s="79" t="s">
        <v>531</v>
      </c>
      <c r="G35" s="100" t="s">
        <v>699</v>
      </c>
      <c r="H35" s="89"/>
      <c r="I35" s="80"/>
      <c r="J35" s="79"/>
      <c r="K35" s="80"/>
      <c r="L35" s="88"/>
      <c r="N35" s="79"/>
      <c r="O35" s="80"/>
      <c r="P35" s="80"/>
      <c r="Q35" s="79"/>
      <c r="R35" s="79" t="s">
        <v>597</v>
      </c>
    </row>
    <row r="36" spans="1:18" ht="15">
      <c r="A36" s="79" t="s">
        <v>666</v>
      </c>
      <c r="B36" s="79" t="s">
        <v>692</v>
      </c>
      <c r="C36" s="80">
        <v>40855</v>
      </c>
      <c r="D36" s="90">
        <v>55</v>
      </c>
      <c r="E36" s="81">
        <v>40.92</v>
      </c>
      <c r="F36" s="79" t="s">
        <v>531</v>
      </c>
      <c r="G36" s="103" t="s">
        <v>699</v>
      </c>
      <c r="H36" s="89"/>
      <c r="I36" s="80"/>
      <c r="J36" s="79"/>
      <c r="K36" s="80"/>
      <c r="L36" s="88"/>
      <c r="N36" s="79"/>
      <c r="O36" s="80"/>
      <c r="P36" s="80"/>
      <c r="Q36" s="79"/>
      <c r="R36" s="79" t="s">
        <v>597</v>
      </c>
    </row>
    <row r="37" spans="1:18" ht="15">
      <c r="A37" s="79" t="s">
        <v>666</v>
      </c>
      <c r="B37" s="79" t="s">
        <v>695</v>
      </c>
      <c r="C37" s="80">
        <v>40883</v>
      </c>
      <c r="D37" s="99">
        <v>55</v>
      </c>
      <c r="E37" s="89">
        <v>41.2</v>
      </c>
      <c r="F37" s="79" t="s">
        <v>531</v>
      </c>
      <c r="G37" s="100" t="s">
        <v>699</v>
      </c>
      <c r="H37" s="81"/>
      <c r="I37" s="80"/>
      <c r="J37" s="79"/>
      <c r="K37" s="80"/>
      <c r="L37" s="88"/>
      <c r="M37" s="81"/>
      <c r="N37" s="79"/>
      <c r="Q37" s="79"/>
      <c r="R37" s="79" t="s">
        <v>597</v>
      </c>
    </row>
    <row r="38" spans="1:18" ht="15">
      <c r="A38" s="79" t="s">
        <v>666</v>
      </c>
      <c r="B38" s="79" t="s">
        <v>697</v>
      </c>
      <c r="C38" s="80">
        <v>40916</v>
      </c>
      <c r="D38" s="99">
        <v>55</v>
      </c>
      <c r="E38" s="89">
        <v>43.23</v>
      </c>
      <c r="F38" s="79" t="s">
        <v>531</v>
      </c>
      <c r="G38" s="100" t="s">
        <v>699</v>
      </c>
      <c r="H38" s="81"/>
      <c r="I38" s="80"/>
      <c r="J38" s="79"/>
      <c r="K38" s="80"/>
      <c r="L38" s="88"/>
      <c r="N38" s="79"/>
      <c r="O38" s="80"/>
      <c r="P38" s="80"/>
      <c r="Q38" s="79"/>
      <c r="R38" s="79" t="s">
        <v>597</v>
      </c>
    </row>
    <row r="39" spans="1:18" ht="15">
      <c r="A39" s="79" t="s">
        <v>663</v>
      </c>
      <c r="B39" s="79" t="s">
        <v>698</v>
      </c>
      <c r="C39" s="80">
        <v>40918</v>
      </c>
      <c r="D39" s="89">
        <v>474.4</v>
      </c>
      <c r="E39" s="89">
        <v>574.5</v>
      </c>
      <c r="F39" s="79" t="s">
        <v>426</v>
      </c>
      <c r="G39" s="100" t="s">
        <v>699</v>
      </c>
      <c r="H39" s="35"/>
      <c r="I39" s="80"/>
      <c r="J39" s="79"/>
      <c r="K39" s="80"/>
      <c r="L39" s="88"/>
      <c r="M39" s="81"/>
      <c r="N39" s="79"/>
      <c r="Q39" s="79"/>
      <c r="R39" s="79" t="s">
        <v>597</v>
      </c>
    </row>
    <row r="40" spans="1:18" ht="30">
      <c r="A40" s="94" t="s">
        <v>668</v>
      </c>
      <c r="B40" s="95" t="s">
        <v>715</v>
      </c>
      <c r="C40" s="96">
        <v>40907</v>
      </c>
      <c r="D40" s="97"/>
      <c r="E40" s="97"/>
      <c r="F40" s="94"/>
      <c r="G40" s="102" t="s">
        <v>716</v>
      </c>
      <c r="H40" s="83"/>
      <c r="I40" s="80"/>
      <c r="J40" s="79"/>
      <c r="K40" s="80"/>
      <c r="L40" s="88"/>
      <c r="N40" s="79"/>
      <c r="O40" s="80"/>
      <c r="P40" s="80"/>
      <c r="Q40" s="79"/>
      <c r="R40" s="79" t="s">
        <v>597</v>
      </c>
    </row>
    <row r="44" spans="3:9" ht="15">
      <c r="C44" s="21">
        <v>630707</v>
      </c>
      <c r="D44" s="17">
        <v>17941.08</v>
      </c>
      <c r="E44" s="32" t="s">
        <v>659</v>
      </c>
      <c r="F44" s="17">
        <f>SUM(E2:E8,D9:D29,E30:E31,D32,E33,D34,E35:E38,D39)</f>
        <v>20810.150000000005</v>
      </c>
      <c r="G44" s="85" t="s">
        <v>661</v>
      </c>
      <c r="H44" s="86">
        <f>D44-F44</f>
        <v>-2869.0700000000033</v>
      </c>
      <c r="I44" s="86"/>
    </row>
    <row r="45" spans="3:4" ht="30">
      <c r="C45" s="111" t="s">
        <v>785</v>
      </c>
      <c r="D45" s="17">
        <f>SUM(B51:B61)</f>
        <v>1293.72</v>
      </c>
    </row>
    <row r="46" spans="3:7" ht="15">
      <c r="C46" s="111" t="s">
        <v>738</v>
      </c>
      <c r="D46" s="17">
        <f>SUM(D44+D45)</f>
        <v>19234.800000000003</v>
      </c>
      <c r="E46" s="85" t="s">
        <v>661</v>
      </c>
      <c r="G46" s="86">
        <f>D46-F44</f>
        <v>-1575.3500000000022</v>
      </c>
    </row>
    <row r="47" ht="15">
      <c r="H47" s="87"/>
    </row>
    <row r="48" spans="3:8" ht="15">
      <c r="C48" s="32"/>
      <c r="D48" s="26"/>
      <c r="E48" s="85"/>
      <c r="G48" s="53"/>
      <c r="H48" s="87"/>
    </row>
    <row r="50" spans="1:4" ht="12.75">
      <c r="A50" s="135" t="s">
        <v>633</v>
      </c>
      <c r="B50" s="136"/>
      <c r="C50" s="136"/>
      <c r="D50" s="137"/>
    </row>
    <row r="51" spans="1:4" ht="12.75">
      <c r="A51" s="69" t="s">
        <v>535</v>
      </c>
      <c r="B51" s="70" t="s">
        <v>419</v>
      </c>
      <c r="C51" s="70" t="s">
        <v>587</v>
      </c>
      <c r="D51" s="71" t="s">
        <v>588</v>
      </c>
    </row>
    <row r="52" spans="1:4" ht="15">
      <c r="A52" s="79" t="s">
        <v>666</v>
      </c>
      <c r="B52" s="81">
        <v>40.53</v>
      </c>
      <c r="C52" s="22">
        <v>630707</v>
      </c>
      <c r="D52" s="73">
        <v>630737</v>
      </c>
    </row>
    <row r="53" spans="1:4" ht="15">
      <c r="A53" s="79" t="s">
        <v>666</v>
      </c>
      <c r="B53" s="81">
        <v>39.23</v>
      </c>
      <c r="C53" s="22">
        <v>630707</v>
      </c>
      <c r="D53" s="73">
        <v>630737</v>
      </c>
    </row>
    <row r="54" spans="1:4" ht="15">
      <c r="A54" s="79" t="s">
        <v>666</v>
      </c>
      <c r="B54" s="81">
        <v>499</v>
      </c>
      <c r="C54" s="22">
        <v>630707</v>
      </c>
      <c r="D54" s="73">
        <v>630737</v>
      </c>
    </row>
    <row r="55" spans="1:4" ht="15">
      <c r="A55" s="79" t="s">
        <v>666</v>
      </c>
      <c r="B55" s="81">
        <v>38.08</v>
      </c>
      <c r="C55" s="22">
        <v>630707</v>
      </c>
      <c r="D55" s="73">
        <v>630737</v>
      </c>
    </row>
    <row r="56" spans="1:4" ht="15">
      <c r="A56" s="79" t="s">
        <v>666</v>
      </c>
      <c r="B56" s="81">
        <v>39</v>
      </c>
      <c r="C56" s="22">
        <v>630707</v>
      </c>
      <c r="D56" s="73">
        <v>630737</v>
      </c>
    </row>
    <row r="57" spans="1:4" ht="15">
      <c r="A57" s="79" t="s">
        <v>666</v>
      </c>
      <c r="B57" s="81">
        <v>38.13</v>
      </c>
      <c r="C57" s="22">
        <v>630707</v>
      </c>
      <c r="D57" s="73">
        <v>630737</v>
      </c>
    </row>
    <row r="58" spans="1:4" ht="15">
      <c r="A58" s="79" t="s">
        <v>666</v>
      </c>
      <c r="B58" s="81">
        <v>40.92</v>
      </c>
      <c r="C58" s="22">
        <v>630707</v>
      </c>
      <c r="D58" s="73">
        <v>630737</v>
      </c>
    </row>
    <row r="59" spans="1:4" ht="15">
      <c r="A59" s="79" t="s">
        <v>666</v>
      </c>
      <c r="B59" s="81">
        <v>41.2</v>
      </c>
      <c r="C59" s="22">
        <v>630707</v>
      </c>
      <c r="D59" s="73">
        <v>630737</v>
      </c>
    </row>
    <row r="60" spans="1:4" ht="30">
      <c r="A60" s="79" t="s">
        <v>666</v>
      </c>
      <c r="B60" s="81">
        <v>43.23</v>
      </c>
      <c r="C60" s="22">
        <v>630707</v>
      </c>
      <c r="D60" s="74" t="s">
        <v>620</v>
      </c>
    </row>
    <row r="61" spans="1:4" ht="30">
      <c r="A61" s="15" t="s">
        <v>714</v>
      </c>
      <c r="B61" s="81">
        <v>474.4</v>
      </c>
      <c r="C61" s="22">
        <v>630707</v>
      </c>
      <c r="D61" s="74" t="s">
        <v>620</v>
      </c>
    </row>
    <row r="62" spans="1:4" ht="15">
      <c r="A62" s="75"/>
      <c r="B62" s="76"/>
      <c r="C62" s="77"/>
      <c r="D62" s="78"/>
    </row>
  </sheetData>
  <sheetProtection/>
  <mergeCells count="1">
    <mergeCell ref="A50:D5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G26" sqref="G26"/>
    </sheetView>
  </sheetViews>
  <sheetFormatPr defaultColWidth="9.140625" defaultRowHeight="12.75"/>
  <cols>
    <col min="1" max="1" width="31.140625" style="14" customWidth="1"/>
    <col min="2" max="2" width="18.140625" style="14" customWidth="1"/>
    <col min="3" max="3" width="24.00390625" style="14" customWidth="1"/>
    <col min="4" max="4" width="19.00390625" style="14" customWidth="1"/>
    <col min="5" max="5" width="18.57421875" style="14" customWidth="1"/>
    <col min="6" max="6" width="10.00390625" style="14" customWidth="1"/>
    <col min="7" max="7" width="26.421875" style="14" customWidth="1"/>
    <col min="8" max="8" width="22.140625" style="14" customWidth="1"/>
    <col min="9" max="9" width="19.28125" style="14" customWidth="1"/>
    <col min="10" max="10" width="25.00390625" style="14" customWidth="1"/>
    <col min="11" max="11" width="18.8515625" style="14" customWidth="1"/>
    <col min="12" max="12" width="18.00390625" style="14" customWidth="1"/>
    <col min="13" max="13" width="20.57421875" style="14" customWidth="1"/>
    <col min="14" max="14" width="20.7109375" style="14" customWidth="1"/>
    <col min="15" max="15" width="18.140625" style="14" customWidth="1"/>
    <col min="16" max="16" width="16.7109375" style="14" customWidth="1"/>
    <col min="17" max="17" width="31.00390625" style="14" customWidth="1"/>
    <col min="18" max="18" width="30.8515625" style="14" customWidth="1"/>
    <col min="19" max="16384" width="9.140625" style="14" customWidth="1"/>
  </cols>
  <sheetData>
    <row r="1" spans="1:8" ht="15">
      <c r="A1" s="13" t="s">
        <v>416</v>
      </c>
      <c r="B1" s="13" t="s">
        <v>417</v>
      </c>
      <c r="C1" s="13" t="s">
        <v>418</v>
      </c>
      <c r="D1" s="13" t="s">
        <v>419</v>
      </c>
      <c r="E1" s="13" t="s">
        <v>420</v>
      </c>
      <c r="F1" s="13" t="s">
        <v>421</v>
      </c>
      <c r="G1" s="13" t="s">
        <v>422</v>
      </c>
      <c r="H1" s="13" t="s">
        <v>423</v>
      </c>
    </row>
    <row r="2" spans="1:18" ht="15">
      <c r="A2" s="15" t="s">
        <v>719</v>
      </c>
      <c r="B2" s="15" t="s">
        <v>720</v>
      </c>
      <c r="C2" s="16">
        <v>40574</v>
      </c>
      <c r="D2" s="17">
        <v>246.87</v>
      </c>
      <c r="E2" s="17">
        <v>1234.29</v>
      </c>
      <c r="F2" s="15" t="s">
        <v>426</v>
      </c>
      <c r="G2" s="22">
        <v>630714</v>
      </c>
      <c r="I2" s="16"/>
      <c r="J2" s="15"/>
      <c r="K2" s="16"/>
      <c r="L2" s="98"/>
      <c r="N2" s="15"/>
      <c r="Q2" s="15" t="s">
        <v>597</v>
      </c>
      <c r="R2" s="15" t="s">
        <v>597</v>
      </c>
    </row>
    <row r="3" spans="1:18" ht="15">
      <c r="A3" s="15" t="s">
        <v>719</v>
      </c>
      <c r="B3" s="15" t="s">
        <v>721</v>
      </c>
      <c r="C3" s="16">
        <v>40602</v>
      </c>
      <c r="D3" s="17">
        <v>256.49</v>
      </c>
      <c r="E3" s="17">
        <v>307.79</v>
      </c>
      <c r="F3" s="15" t="s">
        <v>426</v>
      </c>
      <c r="G3" s="22">
        <v>630714</v>
      </c>
      <c r="I3" s="16"/>
      <c r="J3" s="15"/>
      <c r="K3" s="16"/>
      <c r="L3" s="98"/>
      <c r="N3" s="15"/>
      <c r="Q3" s="15" t="s">
        <v>597</v>
      </c>
      <c r="R3" s="15" t="s">
        <v>597</v>
      </c>
    </row>
    <row r="4" spans="1:18" ht="15">
      <c r="A4" s="15" t="s">
        <v>719</v>
      </c>
      <c r="B4" s="15" t="s">
        <v>722</v>
      </c>
      <c r="C4" s="16">
        <v>40633</v>
      </c>
      <c r="D4" s="17">
        <v>1110.22</v>
      </c>
      <c r="E4" s="17">
        <v>3764.57</v>
      </c>
      <c r="F4" s="15" t="s">
        <v>426</v>
      </c>
      <c r="G4" s="22">
        <v>630714</v>
      </c>
      <c r="I4" s="16"/>
      <c r="J4" s="15"/>
      <c r="K4" s="16"/>
      <c r="L4" s="98"/>
      <c r="N4" s="15"/>
      <c r="Q4" s="15" t="s">
        <v>597</v>
      </c>
      <c r="R4" s="15" t="s">
        <v>597</v>
      </c>
    </row>
    <row r="5" spans="1:18" ht="15">
      <c r="A5" s="15" t="s">
        <v>719</v>
      </c>
      <c r="B5" s="15" t="s">
        <v>723</v>
      </c>
      <c r="C5" s="16">
        <v>40662</v>
      </c>
      <c r="D5" s="17">
        <v>353.33</v>
      </c>
      <c r="E5" s="17">
        <v>477.71</v>
      </c>
      <c r="F5" s="15" t="s">
        <v>426</v>
      </c>
      <c r="G5" s="22">
        <v>630714</v>
      </c>
      <c r="I5" s="16"/>
      <c r="J5" s="15"/>
      <c r="K5" s="16"/>
      <c r="L5" s="98"/>
      <c r="N5" s="15"/>
      <c r="Q5" s="15" t="s">
        <v>597</v>
      </c>
      <c r="R5" s="15" t="s">
        <v>597</v>
      </c>
    </row>
    <row r="6" spans="1:18" ht="15">
      <c r="A6" s="15" t="s">
        <v>719</v>
      </c>
      <c r="B6" s="15" t="s">
        <v>724</v>
      </c>
      <c r="C6" s="16">
        <v>40694</v>
      </c>
      <c r="D6" s="17">
        <v>246.28</v>
      </c>
      <c r="E6" s="17">
        <v>295.54</v>
      </c>
      <c r="F6" s="15" t="s">
        <v>426</v>
      </c>
      <c r="G6" s="22">
        <v>630714</v>
      </c>
      <c r="I6" s="16"/>
      <c r="J6" s="15"/>
      <c r="K6" s="16"/>
      <c r="L6" s="98"/>
      <c r="N6" s="15"/>
      <c r="Q6" s="15" t="s">
        <v>597</v>
      </c>
      <c r="R6" s="15" t="s">
        <v>597</v>
      </c>
    </row>
    <row r="7" spans="1:18" ht="15">
      <c r="A7" s="15" t="s">
        <v>719</v>
      </c>
      <c r="B7" s="15" t="s">
        <v>725</v>
      </c>
      <c r="C7" s="16">
        <v>40724</v>
      </c>
      <c r="D7" s="17">
        <v>160.6</v>
      </c>
      <c r="E7" s="17">
        <v>173.89</v>
      </c>
      <c r="F7" s="15" t="s">
        <v>426</v>
      </c>
      <c r="G7" s="22">
        <v>630714</v>
      </c>
      <c r="I7" s="16"/>
      <c r="J7" s="15"/>
      <c r="K7" s="16"/>
      <c r="L7" s="98"/>
      <c r="N7" s="15"/>
      <c r="Q7" s="15" t="s">
        <v>597</v>
      </c>
      <c r="R7" s="15" t="s">
        <v>597</v>
      </c>
    </row>
    <row r="8" spans="1:18" ht="30">
      <c r="A8" s="15" t="s">
        <v>719</v>
      </c>
      <c r="B8" s="15" t="s">
        <v>728</v>
      </c>
      <c r="C8" s="16">
        <v>40753</v>
      </c>
      <c r="D8" s="17">
        <v>656.48</v>
      </c>
      <c r="E8" s="17">
        <v>2846.86</v>
      </c>
      <c r="F8" s="15" t="s">
        <v>426</v>
      </c>
      <c r="G8" s="22">
        <v>630714</v>
      </c>
      <c r="I8" s="16"/>
      <c r="J8" s="15"/>
      <c r="K8" s="16"/>
      <c r="L8" s="98"/>
      <c r="N8" s="15"/>
      <c r="Q8" s="15" t="s">
        <v>727</v>
      </c>
      <c r="R8" s="15" t="s">
        <v>597</v>
      </c>
    </row>
    <row r="9" spans="1:18" ht="15">
      <c r="A9" s="15" t="s">
        <v>719</v>
      </c>
      <c r="B9" s="15" t="s">
        <v>729</v>
      </c>
      <c r="C9" s="16">
        <v>40816</v>
      </c>
      <c r="D9" s="17">
        <v>2826.91</v>
      </c>
      <c r="E9" s="17">
        <v>3129.87</v>
      </c>
      <c r="F9" s="15" t="s">
        <v>426</v>
      </c>
      <c r="G9" s="22">
        <v>630714</v>
      </c>
      <c r="I9" s="16"/>
      <c r="J9" s="15"/>
      <c r="K9" s="16"/>
      <c r="L9" s="98"/>
      <c r="N9" s="15"/>
      <c r="Q9" s="15" t="s">
        <v>597</v>
      </c>
      <c r="R9" s="15" t="s">
        <v>597</v>
      </c>
    </row>
    <row r="10" spans="1:18" ht="15">
      <c r="A10" s="15" t="s">
        <v>719</v>
      </c>
      <c r="B10" s="15" t="s">
        <v>731</v>
      </c>
      <c r="C10" s="16">
        <v>40844</v>
      </c>
      <c r="D10" s="17">
        <v>556.75</v>
      </c>
      <c r="E10" s="17">
        <v>936.77</v>
      </c>
      <c r="F10" s="15" t="s">
        <v>426</v>
      </c>
      <c r="G10" s="22">
        <v>630714</v>
      </c>
      <c r="I10" s="16"/>
      <c r="J10" s="15"/>
      <c r="K10" s="16"/>
      <c r="L10" s="98"/>
      <c r="N10" s="15"/>
      <c r="Q10" s="15" t="s">
        <v>597</v>
      </c>
      <c r="R10" s="15" t="s">
        <v>597</v>
      </c>
    </row>
    <row r="11" spans="1:18" ht="15">
      <c r="A11" s="15" t="s">
        <v>732</v>
      </c>
      <c r="B11" s="15" t="s">
        <v>733</v>
      </c>
      <c r="C11" s="16">
        <v>40847</v>
      </c>
      <c r="D11" s="17">
        <v>385</v>
      </c>
      <c r="E11" s="17">
        <v>465.85</v>
      </c>
      <c r="F11" s="15" t="s">
        <v>426</v>
      </c>
      <c r="G11" s="101">
        <v>630714</v>
      </c>
      <c r="I11" s="16"/>
      <c r="J11" s="15"/>
      <c r="K11" s="16"/>
      <c r="L11" s="98"/>
      <c r="N11" s="15"/>
      <c r="Q11" s="15" t="s">
        <v>730</v>
      </c>
      <c r="R11" s="15" t="s">
        <v>597</v>
      </c>
    </row>
    <row r="12" spans="1:18" ht="15">
      <c r="A12" s="15" t="s">
        <v>717</v>
      </c>
      <c r="B12" s="15" t="s">
        <v>718</v>
      </c>
      <c r="C12" s="16">
        <v>40567</v>
      </c>
      <c r="D12" s="17">
        <v>196.5</v>
      </c>
      <c r="E12" s="17">
        <v>235.8</v>
      </c>
      <c r="F12" s="15" t="s">
        <v>426</v>
      </c>
      <c r="G12" s="101">
        <v>630714</v>
      </c>
      <c r="I12" s="16"/>
      <c r="J12" s="15"/>
      <c r="K12" s="16"/>
      <c r="L12" s="98"/>
      <c r="N12" s="15"/>
      <c r="Q12" s="15" t="s">
        <v>597</v>
      </c>
      <c r="R12" s="15" t="s">
        <v>597</v>
      </c>
    </row>
    <row r="13" spans="1:18" ht="15">
      <c r="A13" s="15" t="s">
        <v>717</v>
      </c>
      <c r="B13" s="15" t="s">
        <v>726</v>
      </c>
      <c r="C13" s="16">
        <v>40743</v>
      </c>
      <c r="D13" s="17">
        <v>196.5</v>
      </c>
      <c r="E13" s="17">
        <v>235.8</v>
      </c>
      <c r="F13" s="15" t="s">
        <v>426</v>
      </c>
      <c r="G13" s="22">
        <v>630714</v>
      </c>
      <c r="I13" s="16"/>
      <c r="J13" s="15"/>
      <c r="K13" s="16"/>
      <c r="L13" s="98"/>
      <c r="N13" s="15"/>
      <c r="Q13" s="15" t="s">
        <v>597</v>
      </c>
      <c r="R13" s="15" t="s">
        <v>597</v>
      </c>
    </row>
    <row r="14" spans="1:18" ht="15">
      <c r="A14" s="15" t="s">
        <v>719</v>
      </c>
      <c r="B14" s="15" t="s">
        <v>734</v>
      </c>
      <c r="C14" s="16">
        <v>40877</v>
      </c>
      <c r="D14" s="17">
        <v>2093.15</v>
      </c>
      <c r="E14" s="17">
        <v>2437.5</v>
      </c>
      <c r="F14" s="15" t="s">
        <v>426</v>
      </c>
      <c r="G14" s="107" t="s">
        <v>713</v>
      </c>
      <c r="I14" s="16"/>
      <c r="J14" s="15"/>
      <c r="K14" s="16"/>
      <c r="L14" s="98"/>
      <c r="N14" s="15"/>
      <c r="Q14" s="15" t="s">
        <v>597</v>
      </c>
      <c r="R14" s="15" t="s">
        <v>597</v>
      </c>
    </row>
    <row r="15" spans="1:18" ht="15">
      <c r="A15" s="15" t="s">
        <v>719</v>
      </c>
      <c r="B15" s="15" t="s">
        <v>735</v>
      </c>
      <c r="C15" s="16">
        <v>40907</v>
      </c>
      <c r="D15" s="17">
        <v>3529.89</v>
      </c>
      <c r="E15" s="17">
        <v>3886.48</v>
      </c>
      <c r="F15" s="15" t="s">
        <v>426</v>
      </c>
      <c r="G15" s="107" t="s">
        <v>713</v>
      </c>
      <c r="I15" s="16"/>
      <c r="J15" s="15"/>
      <c r="K15" s="16"/>
      <c r="L15" s="98"/>
      <c r="N15" s="15"/>
      <c r="Q15" s="15" t="s">
        <v>597</v>
      </c>
      <c r="R15" s="15" t="s">
        <v>597</v>
      </c>
    </row>
    <row r="19" spans="3:4" ht="15">
      <c r="C19" s="21">
        <v>630714</v>
      </c>
      <c r="D19" s="17">
        <v>13289.13</v>
      </c>
    </row>
    <row r="20" spans="3:7" ht="15">
      <c r="C20" s="32" t="s">
        <v>540</v>
      </c>
      <c r="D20" s="26">
        <f>SUM(B29:B30)</f>
        <v>5623.04</v>
      </c>
      <c r="E20" s="85"/>
      <c r="G20" s="53"/>
    </row>
    <row r="21" spans="3:7" ht="15">
      <c r="C21" s="32" t="s">
        <v>738</v>
      </c>
      <c r="D21" s="26">
        <f>D19+D20</f>
        <v>18912.17</v>
      </c>
      <c r="E21" s="85" t="s">
        <v>743</v>
      </c>
      <c r="G21" s="86">
        <f>D21-D23</f>
        <v>6097.199999999999</v>
      </c>
    </row>
    <row r="22" ht="12.75">
      <c r="E22" s="85"/>
    </row>
    <row r="23" spans="3:4" ht="15">
      <c r="C23" s="32" t="s">
        <v>741</v>
      </c>
      <c r="D23" s="17">
        <f>SUM(D2:D15)</f>
        <v>12814.97</v>
      </c>
    </row>
    <row r="24" spans="3:7" ht="15">
      <c r="C24" s="32" t="s">
        <v>742</v>
      </c>
      <c r="D24" s="17">
        <f>SUM(E2:E15)</f>
        <v>20428.719999999998</v>
      </c>
      <c r="E24" s="85" t="s">
        <v>739</v>
      </c>
      <c r="G24" s="86">
        <f>D24-D21</f>
        <v>1516.5499999999993</v>
      </c>
    </row>
    <row r="25" spans="3:5" ht="15">
      <c r="C25" s="32"/>
      <c r="D25" s="26"/>
      <c r="E25" s="85" t="s">
        <v>740</v>
      </c>
    </row>
    <row r="26" spans="3:7" ht="15">
      <c r="C26" s="32"/>
      <c r="D26" s="26"/>
      <c r="E26" s="85"/>
      <c r="G26" s="53"/>
    </row>
    <row r="27" spans="1:4" ht="12.75">
      <c r="A27" s="135" t="s">
        <v>633</v>
      </c>
      <c r="B27" s="136"/>
      <c r="C27" s="136"/>
      <c r="D27" s="137"/>
    </row>
    <row r="28" spans="1:4" ht="12.75">
      <c r="A28" s="69" t="s">
        <v>535</v>
      </c>
      <c r="B28" s="70" t="s">
        <v>419</v>
      </c>
      <c r="C28" s="70" t="s">
        <v>587</v>
      </c>
      <c r="D28" s="71" t="s">
        <v>588</v>
      </c>
    </row>
    <row r="29" spans="1:4" ht="30">
      <c r="A29" s="15" t="s">
        <v>736</v>
      </c>
      <c r="B29" s="17">
        <v>2093.15</v>
      </c>
      <c r="C29" s="22">
        <v>630714</v>
      </c>
      <c r="D29" s="74" t="s">
        <v>620</v>
      </c>
    </row>
    <row r="30" spans="1:4" ht="30">
      <c r="A30" s="105" t="s">
        <v>737</v>
      </c>
      <c r="B30" s="106">
        <v>3529.89</v>
      </c>
      <c r="C30" s="77">
        <v>630714</v>
      </c>
      <c r="D30" s="78" t="s">
        <v>620</v>
      </c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Lucia</cp:lastModifiedBy>
  <cp:lastPrinted>2012-02-01T10:32:24Z</cp:lastPrinted>
  <dcterms:created xsi:type="dcterms:W3CDTF">2012-01-31T16:46:09Z</dcterms:created>
  <dcterms:modified xsi:type="dcterms:W3CDTF">2012-02-10T16:26:09Z</dcterms:modified>
  <cp:category/>
  <cp:version/>
  <cp:contentType/>
  <cp:contentStatus/>
</cp:coreProperties>
</file>