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4675" windowHeight="11790" activeTab="5"/>
  </bookViews>
  <sheets>
    <sheet name="GENNAIO" sheetId="1" r:id="rId1"/>
    <sheet name="FEBBRAIO" sheetId="2" r:id="rId2"/>
    <sheet name="MARZO" sheetId="3" r:id="rId3"/>
    <sheet name="APRILE" sheetId="4" r:id="rId4"/>
    <sheet name="MAGGIO" sheetId="5" r:id="rId5"/>
    <sheet name="GIUGNO" sheetId="6" r:id="rId6"/>
  </sheets>
  <calcPr calcId="125725"/>
</workbook>
</file>

<file path=xl/calcChain.xml><?xml version="1.0" encoding="utf-8"?>
<calcChain xmlns="http://schemas.openxmlformats.org/spreadsheetml/2006/main">
  <c r="B14" i="6"/>
  <c r="B17" l="1"/>
  <c r="B10" l="1"/>
  <c r="B22" i="5"/>
  <c r="B21"/>
  <c r="B19"/>
  <c r="B15"/>
  <c r="B20" i="6"/>
  <c r="B12"/>
  <c r="B25"/>
  <c r="B10" i="5"/>
  <c r="B8"/>
  <c r="B14"/>
  <c r="B6"/>
  <c r="B7"/>
  <c r="B5"/>
  <c r="B20"/>
  <c r="B4"/>
  <c r="B3"/>
  <c r="B16"/>
  <c r="B13"/>
  <c r="B18"/>
  <c r="B9"/>
  <c r="B24" i="6"/>
  <c r="B22"/>
  <c r="B21"/>
  <c r="B3" i="4"/>
  <c r="B4"/>
  <c r="B8"/>
  <c r="B13"/>
  <c r="B14"/>
  <c r="B17"/>
  <c r="B18"/>
  <c r="B11" i="5"/>
  <c r="B6" i="4"/>
  <c r="B19"/>
  <c r="B10"/>
  <c r="B21"/>
  <c r="B11"/>
  <c r="B20"/>
  <c r="B21" i="3"/>
  <c r="B20"/>
  <c r="B10"/>
  <c r="B3"/>
  <c r="B5"/>
  <c r="B6"/>
  <c r="B13"/>
  <c r="B19"/>
  <c r="B9"/>
  <c r="B16"/>
  <c r="B22"/>
  <c r="B23"/>
  <c r="B20" i="2"/>
  <c r="B19"/>
  <c r="B18"/>
  <c r="B6"/>
  <c r="B5"/>
  <c r="B3"/>
  <c r="B15"/>
  <c r="B9"/>
  <c r="B11"/>
  <c r="B21"/>
  <c r="B4" i="1"/>
  <c r="B19"/>
  <c r="B21"/>
  <c r="B18"/>
  <c r="B6"/>
  <c r="B5"/>
  <c r="B20"/>
  <c r="B12"/>
  <c r="B14"/>
  <c r="B8"/>
  <c r="B22"/>
  <c r="B10"/>
  <c r="B11"/>
</calcChain>
</file>

<file path=xl/sharedStrings.xml><?xml version="1.0" encoding="utf-8"?>
<sst xmlns="http://schemas.openxmlformats.org/spreadsheetml/2006/main" count="153" uniqueCount="48">
  <si>
    <t xml:space="preserve">COGNOME - NOME </t>
  </si>
  <si>
    <t>TOTALE DOVUTO (in Euro)</t>
  </si>
  <si>
    <t>Bettini Marco</t>
  </si>
  <si>
    <t>Furlan Walter</t>
  </si>
  <si>
    <t>Invernizzi Lorenzo</t>
  </si>
  <si>
    <t>Maglietta Daniel</t>
  </si>
  <si>
    <t>Martinez Daniel</t>
  </si>
  <si>
    <t>Milan Daniele</t>
  </si>
  <si>
    <t>Pardo Eduardo</t>
  </si>
  <si>
    <t>Rodriguez Sergio</t>
  </si>
  <si>
    <t>Russo Giancarlo</t>
  </si>
  <si>
    <t>Scarafile Alessandro</t>
  </si>
  <si>
    <t>Shehata Emad</t>
  </si>
  <si>
    <t>Velasco Alex</t>
  </si>
  <si>
    <t>Vincenzetti David</t>
  </si>
  <si>
    <t>Woon Serge</t>
  </si>
  <si>
    <t>TOTALE RIMBORSI SPESE €</t>
  </si>
  <si>
    <t>TOTALE RIMBORSI SPESE SGD</t>
  </si>
  <si>
    <t>TOTALE RIMBORSI SPESE $</t>
  </si>
  <si>
    <t>TOTALE RIMBORSI SPESE MXN</t>
  </si>
  <si>
    <t>PROSPETTO NOTE SPESE MESE DI GENNAIO 2015</t>
  </si>
  <si>
    <t>Rabe Eric</t>
  </si>
  <si>
    <t>Rimborsati il 29/01</t>
  </si>
  <si>
    <t>Luppi Massimiliano</t>
  </si>
  <si>
    <t>NS Gennaio + Febbraio</t>
  </si>
  <si>
    <t>Sottratti 0,65 da NS Dicembre</t>
  </si>
  <si>
    <t>Rimborsati il 27/02</t>
  </si>
  <si>
    <t>Aggiunti 6,35 da NS Dicembre</t>
  </si>
  <si>
    <t>Aggiunti 0,25 da NS Dicembre</t>
  </si>
  <si>
    <t>Ho Eugene</t>
  </si>
  <si>
    <t>PROSPETTO NOTE SPESE MESE DI FEBBRAIO 2015</t>
  </si>
  <si>
    <t>PROSPETTO NOTE SPESE MESE DI MARZO 2015</t>
  </si>
  <si>
    <t>Ornaghi Alberto</t>
  </si>
  <si>
    <t>Vinci Philippe</t>
  </si>
  <si>
    <t>Rimborsato il 31/03</t>
  </si>
  <si>
    <t>Romualdi Davide</t>
  </si>
  <si>
    <t>Cornelli Fabrizio</t>
  </si>
  <si>
    <t>PROSPETTO NOTE SPESE MESE DI APRILE 2015</t>
  </si>
  <si>
    <t>Rimborsato 30/04</t>
  </si>
  <si>
    <t>Guerra Luca</t>
  </si>
  <si>
    <t>Aggiunti SGD 6,30 da NS Febbraio</t>
  </si>
  <si>
    <t>PROSPETTO NOTE SPESE MESE DI MAGGIO 2015</t>
  </si>
  <si>
    <t>PROSPETTO NOTE SPESE MESE DI GIUGNO 2015</t>
  </si>
  <si>
    <t>Rimborsato 01/06</t>
  </si>
  <si>
    <t>Sottratti 93,00 cambio biglietto Praga</t>
  </si>
  <si>
    <t>TOTALE RIMBORSI SPESE COP</t>
  </si>
  <si>
    <t>Aggiunti 20,30 da NS Maggio</t>
  </si>
  <si>
    <t>Rimborsati 30/06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</si>
</sst>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#,##0.00_ ;[Red]\-#,##0.00\ "/>
    <numFmt numFmtId="165" formatCode="[$USD]\ #,##0.00;[Red]\-[$USD]\ #,##0.00"/>
    <numFmt numFmtId="166" formatCode="[$SGD]\ #,##0.00;[Red][$SGD]\ #,##0.00"/>
    <numFmt numFmtId="167" formatCode="[$MXN]\ #,##0.00;[Red][$MXN]\ #,##0.00"/>
    <numFmt numFmtId="168" formatCode="#,##0.00;[Red]#,##0.00"/>
    <numFmt numFmtId="169" formatCode="[$USD]\ #,##0.00;[Red][$USD]\ #,##0.00"/>
    <numFmt numFmtId="170" formatCode="[$COP]\ #,##0.00;[Red][$COP]\ #,##0.00"/>
    <numFmt numFmtId="171" formatCode="[$COP]\ #,##0.00;[Red]\-[$COP]\ 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/>
    <xf numFmtId="0" fontId="2" fillId="3" borderId="3" xfId="0" applyFont="1" applyFill="1" applyBorder="1" applyAlignment="1">
      <alignment horizontal="right"/>
    </xf>
    <xf numFmtId="0" fontId="0" fillId="4" borderId="4" xfId="0" applyFill="1" applyBorder="1"/>
    <xf numFmtId="164" fontId="4" fillId="3" borderId="5" xfId="1" applyNumberFormat="1" applyFont="1" applyFill="1" applyBorder="1"/>
    <xf numFmtId="0" fontId="0" fillId="0" borderId="4" xfId="0" applyFill="1" applyBorder="1"/>
    <xf numFmtId="165" fontId="4" fillId="3" borderId="5" xfId="1" applyNumberFormat="1" applyFont="1" applyFill="1" applyBorder="1"/>
    <xf numFmtId="166" fontId="4" fillId="3" borderId="5" xfId="1" applyNumberFormat="1" applyFont="1" applyFill="1" applyBorder="1" applyAlignment="1">
      <alignment horizontal="right"/>
    </xf>
    <xf numFmtId="167" fontId="4" fillId="3" borderId="5" xfId="1" applyNumberFormat="1" applyFont="1" applyFill="1" applyBorder="1" applyAlignment="1">
      <alignment horizontal="right"/>
    </xf>
    <xf numFmtId="164" fontId="4" fillId="3" borderId="5" xfId="1" applyNumberFormat="1" applyFont="1" applyFill="1" applyBorder="1" applyAlignment="1">
      <alignment horizontal="right"/>
    </xf>
    <xf numFmtId="0" fontId="5" fillId="5" borderId="1" xfId="0" applyFont="1" applyFill="1" applyBorder="1"/>
    <xf numFmtId="168" fontId="4" fillId="5" borderId="2" xfId="1" applyNumberFormat="1" applyFont="1" applyFill="1" applyBorder="1"/>
    <xf numFmtId="168" fontId="4" fillId="5" borderId="2" xfId="1" applyNumberFormat="1" applyFont="1" applyFill="1" applyBorder="1" applyAlignment="1">
      <alignment horizontal="right"/>
    </xf>
    <xf numFmtId="167" fontId="4" fillId="5" borderId="2" xfId="1" applyNumberFormat="1" applyFont="1" applyFill="1" applyBorder="1" applyAlignment="1">
      <alignment horizontal="right"/>
    </xf>
    <xf numFmtId="0" fontId="6" fillId="0" borderId="0" xfId="0" applyFont="1"/>
    <xf numFmtId="165" fontId="4" fillId="5" borderId="5" xfId="1" applyNumberFormat="1" applyFont="1" applyFill="1" applyBorder="1"/>
    <xf numFmtId="164" fontId="7" fillId="5" borderId="2" xfId="1" applyNumberFormat="1" applyFont="1" applyFill="1" applyBorder="1"/>
    <xf numFmtId="166" fontId="7" fillId="5" borderId="2" xfId="1" applyNumberFormat="1" applyFont="1" applyFill="1" applyBorder="1" applyAlignment="1">
      <alignment horizontal="right"/>
    </xf>
    <xf numFmtId="169" fontId="4" fillId="5" borderId="2" xfId="1" applyNumberFormat="1" applyFont="1" applyFill="1" applyBorder="1" applyAlignment="1">
      <alignment horizontal="right"/>
    </xf>
    <xf numFmtId="170" fontId="4" fillId="5" borderId="2" xfId="1" applyNumberFormat="1" applyFont="1" applyFill="1" applyBorder="1" applyAlignment="1">
      <alignment horizontal="right"/>
    </xf>
    <xf numFmtId="171" fontId="4" fillId="3" borderId="5" xfId="1" applyNumberFormat="1" applyFont="1" applyFill="1" applyBorder="1"/>
    <xf numFmtId="0" fontId="3" fillId="0" borderId="1" xfId="0" applyFont="1" applyBorder="1" applyAlignment="1">
      <alignment horizontal="center"/>
    </xf>
    <xf numFmtId="0" fontId="0" fillId="0" borderId="2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sqref="A1:XFD1048576"/>
    </sheetView>
  </sheetViews>
  <sheetFormatPr defaultRowHeight="15"/>
  <cols>
    <col min="1" max="1" width="27.85546875" bestFit="1" customWidth="1"/>
    <col min="2" max="2" width="33.28515625" customWidth="1"/>
  </cols>
  <sheetData>
    <row r="1" spans="1:3" ht="19.5" thickBot="1">
      <c r="A1" s="21" t="s">
        <v>20</v>
      </c>
      <c r="B1" s="22"/>
    </row>
    <row r="2" spans="1:3" ht="15.75" thickBot="1">
      <c r="A2" s="1" t="s">
        <v>0</v>
      </c>
      <c r="B2" s="2" t="s">
        <v>1</v>
      </c>
    </row>
    <row r="3" spans="1:3" ht="15.75">
      <c r="A3" s="3" t="s">
        <v>2</v>
      </c>
      <c r="B3" s="4">
        <v>0</v>
      </c>
    </row>
    <row r="4" spans="1:3" ht="15.75">
      <c r="A4" s="5" t="s">
        <v>3</v>
      </c>
      <c r="B4" s="4">
        <f>360.14+121.15-3.83-0.65</f>
        <v>476.81</v>
      </c>
      <c r="C4" s="14" t="s">
        <v>25</v>
      </c>
    </row>
    <row r="5" spans="1:3" ht="15.75">
      <c r="A5" s="3" t="s">
        <v>4</v>
      </c>
      <c r="B5" s="4">
        <f>93.48</f>
        <v>93.48</v>
      </c>
    </row>
    <row r="6" spans="1:3" ht="15.75">
      <c r="A6" s="5" t="s">
        <v>23</v>
      </c>
      <c r="B6" s="4">
        <f>25.63-4.31</f>
        <v>21.32</v>
      </c>
    </row>
    <row r="7" spans="1:3" ht="15.75">
      <c r="A7" s="3" t="s">
        <v>5</v>
      </c>
      <c r="B7" s="7">
        <v>11.89</v>
      </c>
    </row>
    <row r="8" spans="1:3" ht="15.75">
      <c r="A8" s="5" t="s">
        <v>6</v>
      </c>
      <c r="B8" s="8">
        <f>11982.3+4853.84</f>
        <v>16836.14</v>
      </c>
    </row>
    <row r="9" spans="1:3" ht="15.75">
      <c r="A9" s="3" t="s">
        <v>7</v>
      </c>
      <c r="B9" s="4">
        <v>5.2</v>
      </c>
    </row>
    <row r="10" spans="1:3" ht="15.75">
      <c r="A10" s="5" t="s">
        <v>8</v>
      </c>
      <c r="B10" s="6">
        <f>111.29+133.43</f>
        <v>244.72000000000003</v>
      </c>
    </row>
    <row r="11" spans="1:3" ht="15.75">
      <c r="A11" s="3" t="s">
        <v>21</v>
      </c>
      <c r="B11" s="6">
        <f>164.04+102.64</f>
        <v>266.68</v>
      </c>
    </row>
    <row r="12" spans="1:3" ht="15.75">
      <c r="A12" s="5" t="s">
        <v>9</v>
      </c>
      <c r="B12" s="4">
        <f>249.83+7.72+308.83</f>
        <v>566.38</v>
      </c>
    </row>
    <row r="13" spans="1:3" ht="15.75">
      <c r="A13" s="3" t="s">
        <v>10</v>
      </c>
      <c r="B13" s="4">
        <v>81.599999999999994</v>
      </c>
    </row>
    <row r="14" spans="1:3" ht="15.75">
      <c r="A14" s="5" t="s">
        <v>11</v>
      </c>
      <c r="B14" s="4">
        <f>258.63+173.94+44.49</f>
        <v>477.06</v>
      </c>
    </row>
    <row r="15" spans="1:3" ht="15.75">
      <c r="A15" s="3" t="s">
        <v>12</v>
      </c>
      <c r="B15" s="9">
        <v>-62.35</v>
      </c>
    </row>
    <row r="16" spans="1:3" ht="15.75">
      <c r="A16" s="5" t="s">
        <v>13</v>
      </c>
      <c r="B16" s="15"/>
    </row>
    <row r="17" spans="1:3" ht="15.75">
      <c r="A17" s="3" t="s">
        <v>14</v>
      </c>
      <c r="B17" s="4">
        <v>147.6</v>
      </c>
      <c r="C17" s="14" t="s">
        <v>22</v>
      </c>
    </row>
    <row r="18" spans="1:3" ht="16.5" thickBot="1">
      <c r="A18" s="5" t="s">
        <v>15</v>
      </c>
      <c r="B18" s="7">
        <f>594.63+45.84+35.98+45.75+26.03</f>
        <v>748.23</v>
      </c>
      <c r="C18" s="14" t="s">
        <v>24</v>
      </c>
    </row>
    <row r="19" spans="1:3" ht="16.5" thickBot="1">
      <c r="A19" s="10" t="s">
        <v>16</v>
      </c>
      <c r="B19" s="11">
        <f>SUM(B3:B6,B9,B12,B13,B14,B15,B17)</f>
        <v>1807.1</v>
      </c>
    </row>
    <row r="20" spans="1:3" ht="16.5" thickBot="1">
      <c r="A20" s="10" t="s">
        <v>17</v>
      </c>
      <c r="B20" s="12">
        <f>B18+B7</f>
        <v>760.12</v>
      </c>
    </row>
    <row r="21" spans="1:3" ht="16.5" thickBot="1">
      <c r="A21" s="10" t="s">
        <v>18</v>
      </c>
      <c r="B21" s="12">
        <f>B7+B18</f>
        <v>760.12</v>
      </c>
    </row>
    <row r="22" spans="1:3" ht="16.5" thickBot="1">
      <c r="A22" s="10" t="s">
        <v>19</v>
      </c>
      <c r="B22" s="13">
        <f>B8</f>
        <v>16836.14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sqref="A1:XFD1048576"/>
    </sheetView>
  </sheetViews>
  <sheetFormatPr defaultRowHeight="15"/>
  <cols>
    <col min="1" max="1" width="27.85546875" bestFit="1" customWidth="1"/>
    <col min="2" max="2" width="33.28515625" customWidth="1"/>
  </cols>
  <sheetData>
    <row r="1" spans="1:3" ht="19.5" thickBot="1">
      <c r="A1" s="21" t="s">
        <v>30</v>
      </c>
      <c r="B1" s="22"/>
    </row>
    <row r="2" spans="1:3" ht="15.75" thickBot="1">
      <c r="A2" s="1" t="s">
        <v>0</v>
      </c>
      <c r="B2" s="2" t="s">
        <v>1</v>
      </c>
    </row>
    <row r="3" spans="1:3" ht="15.75">
      <c r="A3" s="3" t="s">
        <v>2</v>
      </c>
      <c r="B3" s="4">
        <f>0.25+99.6-72.83</f>
        <v>27.019999999999996</v>
      </c>
      <c r="C3" s="14" t="s">
        <v>28</v>
      </c>
    </row>
    <row r="4" spans="1:3" ht="15.75">
      <c r="A4" s="5" t="s">
        <v>3</v>
      </c>
      <c r="B4" s="4">
        <v>-493.54</v>
      </c>
      <c r="C4" s="14"/>
    </row>
    <row r="5" spans="1:3" ht="15.75">
      <c r="A5" s="3" t="s">
        <v>29</v>
      </c>
      <c r="B5" s="7">
        <f>3.73+101.78+73.52</f>
        <v>179.03</v>
      </c>
      <c r="C5" s="14"/>
    </row>
    <row r="6" spans="1:3" ht="15.75">
      <c r="A6" s="5" t="s">
        <v>4</v>
      </c>
      <c r="B6" s="4">
        <f>29.64-57.57</f>
        <v>-27.93</v>
      </c>
    </row>
    <row r="7" spans="1:3" ht="15.75">
      <c r="A7" s="3" t="s">
        <v>23</v>
      </c>
      <c r="B7" s="4">
        <v>4.0999999999999996</v>
      </c>
    </row>
    <row r="8" spans="1:3" ht="15.75">
      <c r="A8" s="5" t="s">
        <v>5</v>
      </c>
      <c r="B8" s="7">
        <v>-66</v>
      </c>
    </row>
    <row r="9" spans="1:3" ht="15.75">
      <c r="A9" s="3" t="s">
        <v>6</v>
      </c>
      <c r="B9" s="8">
        <f>13832.11+5034.3</f>
        <v>18866.41</v>
      </c>
    </row>
    <row r="10" spans="1:3" ht="15.75">
      <c r="A10" s="5" t="s">
        <v>7</v>
      </c>
      <c r="B10" s="4">
        <v>21</v>
      </c>
    </row>
    <row r="11" spans="1:3" ht="15.75">
      <c r="A11" s="3" t="s">
        <v>8</v>
      </c>
      <c r="B11" s="6">
        <f>454.67+550.46</f>
        <v>1005.1300000000001</v>
      </c>
    </row>
    <row r="12" spans="1:3" ht="15.75">
      <c r="A12" s="5" t="s">
        <v>9</v>
      </c>
      <c r="B12" s="4">
        <v>230</v>
      </c>
    </row>
    <row r="13" spans="1:3" ht="15.75">
      <c r="A13" s="3" t="s">
        <v>10</v>
      </c>
      <c r="B13" s="4">
        <v>21</v>
      </c>
    </row>
    <row r="14" spans="1:3" ht="15.75">
      <c r="A14" s="5" t="s">
        <v>11</v>
      </c>
      <c r="B14" s="4">
        <v>0</v>
      </c>
    </row>
    <row r="15" spans="1:3" ht="15.75">
      <c r="A15" s="3" t="s">
        <v>12</v>
      </c>
      <c r="B15" s="9">
        <f>-50.09-191.5+6.35</f>
        <v>-235.24</v>
      </c>
      <c r="C15" s="14" t="s">
        <v>27</v>
      </c>
    </row>
    <row r="16" spans="1:3" ht="15.75">
      <c r="A16" s="5" t="s">
        <v>13</v>
      </c>
      <c r="B16" s="15"/>
    </row>
    <row r="17" spans="1:3" ht="16.5" thickBot="1">
      <c r="A17" s="3" t="s">
        <v>14</v>
      </c>
      <c r="B17" s="4">
        <v>263.60000000000002</v>
      </c>
      <c r="C17" s="14" t="s">
        <v>26</v>
      </c>
    </row>
    <row r="18" spans="1:3" ht="16.5" thickBot="1">
      <c r="A18" s="10" t="s">
        <v>16</v>
      </c>
      <c r="B18" s="16">
        <f>SUM(B3:B4,B6:B7,B10,B12:B15,B17)</f>
        <v>-189.99</v>
      </c>
    </row>
    <row r="19" spans="1:3" ht="16.5" thickBot="1">
      <c r="A19" s="10" t="s">
        <v>17</v>
      </c>
      <c r="B19" s="17">
        <f>SUM(B5,B8)</f>
        <v>113.03</v>
      </c>
    </row>
    <row r="20" spans="1:3" ht="16.5" thickBot="1">
      <c r="A20" s="10" t="s">
        <v>18</v>
      </c>
      <c r="B20" s="18">
        <f>SUM(B11,B16)</f>
        <v>1005.1300000000001</v>
      </c>
    </row>
    <row r="21" spans="1:3" ht="16.5" thickBot="1">
      <c r="A21" s="10" t="s">
        <v>19</v>
      </c>
      <c r="B21" s="13">
        <f>B9</f>
        <v>18866.41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sqref="A1:B23"/>
    </sheetView>
  </sheetViews>
  <sheetFormatPr defaultRowHeight="15"/>
  <cols>
    <col min="1" max="1" width="27.85546875" bestFit="1" customWidth="1"/>
    <col min="2" max="2" width="33.28515625" customWidth="1"/>
  </cols>
  <sheetData>
    <row r="1" spans="1:3" ht="19.5" thickBot="1">
      <c r="A1" s="21" t="s">
        <v>31</v>
      </c>
      <c r="B1" s="22"/>
    </row>
    <row r="2" spans="1:3" ht="15.75" thickBot="1">
      <c r="A2" s="1" t="s">
        <v>0</v>
      </c>
      <c r="B2" s="2" t="s">
        <v>1</v>
      </c>
    </row>
    <row r="3" spans="1:3" ht="15.75">
      <c r="A3" s="3" t="s">
        <v>2</v>
      </c>
      <c r="B3" s="4">
        <f>32.37+1.56</f>
        <v>33.93</v>
      </c>
      <c r="C3" s="14"/>
    </row>
    <row r="4" spans="1:3" ht="15.75">
      <c r="A4" s="5" t="s">
        <v>36</v>
      </c>
      <c r="B4" s="4">
        <v>77.81</v>
      </c>
      <c r="C4" s="14"/>
    </row>
    <row r="5" spans="1:3" ht="15.75">
      <c r="A5" s="3" t="s">
        <v>3</v>
      </c>
      <c r="B5" s="4">
        <f>41.81</f>
        <v>41.81</v>
      </c>
      <c r="C5" s="14"/>
    </row>
    <row r="6" spans="1:3" ht="15.75">
      <c r="A6" s="5" t="s">
        <v>29</v>
      </c>
      <c r="B6" s="7">
        <f>295.59+45.2</f>
        <v>340.78999999999996</v>
      </c>
      <c r="C6" s="14"/>
    </row>
    <row r="7" spans="1:3" ht="15.75">
      <c r="A7" s="3" t="s">
        <v>4</v>
      </c>
      <c r="B7" s="4">
        <v>98.22</v>
      </c>
    </row>
    <row r="8" spans="1:3" ht="15.75">
      <c r="A8" s="5" t="s">
        <v>5</v>
      </c>
      <c r="B8" s="7">
        <v>53.31</v>
      </c>
    </row>
    <row r="9" spans="1:3" ht="15.75">
      <c r="A9" s="3" t="s">
        <v>6</v>
      </c>
      <c r="B9" s="8">
        <f>4571</f>
        <v>4571</v>
      </c>
    </row>
    <row r="10" spans="1:3" ht="15.75">
      <c r="A10" s="5" t="s">
        <v>7</v>
      </c>
      <c r="B10" s="4">
        <f>5.62+24.22</f>
        <v>29.84</v>
      </c>
    </row>
    <row r="11" spans="1:3" ht="15.75">
      <c r="A11" s="3" t="s">
        <v>32</v>
      </c>
      <c r="B11" s="4">
        <v>24</v>
      </c>
    </row>
    <row r="12" spans="1:3" ht="15.75">
      <c r="A12" s="5" t="s">
        <v>8</v>
      </c>
      <c r="B12" s="6">
        <v>25.24</v>
      </c>
    </row>
    <row r="13" spans="1:3" ht="15.75">
      <c r="A13" s="3" t="s">
        <v>9</v>
      </c>
      <c r="B13" s="4">
        <f>605.32</f>
        <v>605.32000000000005</v>
      </c>
    </row>
    <row r="14" spans="1:3" ht="15.75">
      <c r="A14" s="5" t="s">
        <v>35</v>
      </c>
      <c r="B14" s="4">
        <v>167.14</v>
      </c>
    </row>
    <row r="15" spans="1:3" ht="15.75">
      <c r="A15" s="3" t="s">
        <v>10</v>
      </c>
      <c r="B15" s="4">
        <v>27.9</v>
      </c>
    </row>
    <row r="16" spans="1:3" ht="15.75">
      <c r="A16" s="5" t="s">
        <v>11</v>
      </c>
      <c r="B16" s="4">
        <f>282.23+84.54</f>
        <v>366.77000000000004</v>
      </c>
    </row>
    <row r="17" spans="1:3" ht="15.75">
      <c r="A17" s="3" t="s">
        <v>12</v>
      </c>
      <c r="B17" s="9">
        <v>-200.16</v>
      </c>
      <c r="C17" s="14"/>
    </row>
    <row r="18" spans="1:3" ht="15.75">
      <c r="A18" s="5" t="s">
        <v>14</v>
      </c>
      <c r="B18" s="4">
        <v>75.900000000000006</v>
      </c>
      <c r="C18" s="14" t="s">
        <v>34</v>
      </c>
    </row>
    <row r="19" spans="1:3" ht="16.5" thickBot="1">
      <c r="A19" s="3" t="s">
        <v>33</v>
      </c>
      <c r="B19" s="4">
        <f>65+201.72+12.16+224.01</f>
        <v>502.89000000000004</v>
      </c>
      <c r="C19" s="14"/>
    </row>
    <row r="20" spans="1:3" ht="16.5" thickBot="1">
      <c r="A20" s="10" t="s">
        <v>16</v>
      </c>
      <c r="B20" s="16">
        <f>SUM(B3:B5,B7,B10:B11,B13:B19)</f>
        <v>1851.3700000000003</v>
      </c>
    </row>
    <row r="21" spans="1:3" ht="16.5" thickBot="1">
      <c r="A21" s="10" t="s">
        <v>17</v>
      </c>
      <c r="B21" s="17">
        <f>SUM(B6,B8)</f>
        <v>394.09999999999997</v>
      </c>
    </row>
    <row r="22" spans="1:3" ht="16.5" thickBot="1">
      <c r="A22" s="10" t="s">
        <v>18</v>
      </c>
      <c r="B22" s="18">
        <f>SUM(B12)</f>
        <v>25.24</v>
      </c>
    </row>
    <row r="23" spans="1:3" ht="16.5" thickBot="1">
      <c r="A23" s="10" t="s">
        <v>19</v>
      </c>
      <c r="B23" s="13">
        <f>B9</f>
        <v>4571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sqref="A1:B21"/>
    </sheetView>
  </sheetViews>
  <sheetFormatPr defaultRowHeight="15"/>
  <cols>
    <col min="1" max="1" width="27.85546875" bestFit="1" customWidth="1"/>
    <col min="2" max="2" width="33.28515625" customWidth="1"/>
  </cols>
  <sheetData>
    <row r="1" spans="1:3" ht="19.5" thickBot="1">
      <c r="A1" s="21" t="s">
        <v>37</v>
      </c>
      <c r="B1" s="22"/>
    </row>
    <row r="2" spans="1:3" ht="15.75" thickBot="1">
      <c r="A2" s="1" t="s">
        <v>0</v>
      </c>
      <c r="B2" s="2" t="s">
        <v>1</v>
      </c>
    </row>
    <row r="3" spans="1:3" ht="15.75">
      <c r="A3" s="3" t="s">
        <v>2</v>
      </c>
      <c r="B3" s="4">
        <f>-18.24-127.91</f>
        <v>-146.15</v>
      </c>
      <c r="C3" s="14"/>
    </row>
    <row r="4" spans="1:3" ht="15.75">
      <c r="A4" s="5" t="s">
        <v>3</v>
      </c>
      <c r="B4" s="4">
        <f>-2.75-60</f>
        <v>-62.75</v>
      </c>
      <c r="C4" s="14"/>
    </row>
    <row r="5" spans="1:3" ht="15.75">
      <c r="A5" s="3" t="s">
        <v>39</v>
      </c>
      <c r="B5" s="4">
        <v>38.340000000000003</v>
      </c>
      <c r="C5" s="14"/>
    </row>
    <row r="6" spans="1:3" ht="15.75">
      <c r="A6" s="5" t="s">
        <v>29</v>
      </c>
      <c r="B6" s="7">
        <f>189.16-64.12</f>
        <v>125.03999999999999</v>
      </c>
      <c r="C6" s="14"/>
    </row>
    <row r="7" spans="1:3" ht="15.75">
      <c r="A7" s="3" t="s">
        <v>4</v>
      </c>
      <c r="B7" s="4">
        <v>146.66999999999999</v>
      </c>
    </row>
    <row r="8" spans="1:3" ht="15.75">
      <c r="A8" s="5" t="s">
        <v>23</v>
      </c>
      <c r="B8" s="4">
        <f>46.96+0.49</f>
        <v>47.45</v>
      </c>
    </row>
    <row r="9" spans="1:3" ht="15.75">
      <c r="A9" s="3" t="s">
        <v>5</v>
      </c>
      <c r="B9" s="7">
        <v>6.3</v>
      </c>
      <c r="C9" s="14" t="s">
        <v>40</v>
      </c>
    </row>
    <row r="10" spans="1:3" ht="15.75">
      <c r="A10" s="5" t="s">
        <v>6</v>
      </c>
      <c r="B10" s="8">
        <f>3941.52</f>
        <v>3941.52</v>
      </c>
    </row>
    <row r="11" spans="1:3" ht="15.75">
      <c r="A11" s="3" t="s">
        <v>8</v>
      </c>
      <c r="B11" s="6">
        <f>153.15+66.17+728.71</f>
        <v>948.03</v>
      </c>
    </row>
    <row r="12" spans="1:3" ht="15.75">
      <c r="A12" s="5" t="s">
        <v>21</v>
      </c>
      <c r="B12" s="6">
        <v>166.59</v>
      </c>
    </row>
    <row r="13" spans="1:3" ht="15.75">
      <c r="A13" s="3" t="s">
        <v>35</v>
      </c>
      <c r="B13" s="4">
        <f>45-62.97</f>
        <v>-17.97</v>
      </c>
    </row>
    <row r="14" spans="1:3" ht="15.75">
      <c r="A14" s="5" t="s">
        <v>11</v>
      </c>
      <c r="B14" s="4">
        <f>135.83+157.17</f>
        <v>293</v>
      </c>
    </row>
    <row r="15" spans="1:3" ht="15.75">
      <c r="A15" s="3" t="s">
        <v>12</v>
      </c>
      <c r="B15" s="9">
        <v>1</v>
      </c>
      <c r="C15" s="14"/>
    </row>
    <row r="16" spans="1:3" ht="15.75">
      <c r="A16" s="5" t="s">
        <v>14</v>
      </c>
      <c r="B16" s="4">
        <v>260.8</v>
      </c>
      <c r="C16" s="14" t="s">
        <v>38</v>
      </c>
    </row>
    <row r="17" spans="1:3" ht="16.5" thickBot="1">
      <c r="A17" s="3" t="s">
        <v>33</v>
      </c>
      <c r="B17" s="4">
        <f>333.11</f>
        <v>333.11</v>
      </c>
      <c r="C17" s="14"/>
    </row>
    <row r="18" spans="1:3" ht="16.5" thickBot="1">
      <c r="A18" s="10" t="s">
        <v>16</v>
      </c>
      <c r="B18" s="16">
        <f>SUM(B3:B5,B7:B8,B13:B17)</f>
        <v>893.5</v>
      </c>
    </row>
    <row r="19" spans="1:3" ht="16.5" thickBot="1">
      <c r="A19" s="10" t="s">
        <v>17</v>
      </c>
      <c r="B19" s="17">
        <f>SUM(B6,B9)</f>
        <v>131.34</v>
      </c>
    </row>
    <row r="20" spans="1:3" ht="16.5" thickBot="1">
      <c r="A20" s="10" t="s">
        <v>18</v>
      </c>
      <c r="B20" s="18">
        <f>SUM(B11)</f>
        <v>948.03</v>
      </c>
    </row>
    <row r="21" spans="1:3" ht="16.5" thickBot="1">
      <c r="A21" s="10" t="s">
        <v>19</v>
      </c>
      <c r="B21" s="13">
        <f>B10</f>
        <v>3941.52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D29" sqref="D29"/>
    </sheetView>
  </sheetViews>
  <sheetFormatPr defaultRowHeight="15"/>
  <cols>
    <col min="1" max="1" width="27.85546875" bestFit="1" customWidth="1"/>
    <col min="2" max="2" width="33.28515625" customWidth="1"/>
  </cols>
  <sheetData>
    <row r="1" spans="1:3" ht="19.5" thickBot="1">
      <c r="A1" s="21" t="s">
        <v>41</v>
      </c>
      <c r="B1" s="22"/>
    </row>
    <row r="2" spans="1:3" ht="15.75" thickBot="1">
      <c r="A2" s="1" t="s">
        <v>0</v>
      </c>
      <c r="B2" s="2" t="s">
        <v>1</v>
      </c>
    </row>
    <row r="3" spans="1:3" ht="15.75">
      <c r="A3" s="3" t="s">
        <v>2</v>
      </c>
      <c r="B3" s="4">
        <f>82.44-0.92</f>
        <v>81.52</v>
      </c>
      <c r="C3" s="14"/>
    </row>
    <row r="4" spans="1:3" ht="15.75">
      <c r="A4" s="5" t="s">
        <v>3</v>
      </c>
      <c r="B4" s="4">
        <f>-13.19+93.7</f>
        <v>80.510000000000005</v>
      </c>
      <c r="C4" s="14"/>
    </row>
    <row r="5" spans="1:3" ht="15.75">
      <c r="A5" s="3" t="s">
        <v>29</v>
      </c>
      <c r="B5" s="7">
        <f>3106.6-7.4</f>
        <v>3099.2</v>
      </c>
      <c r="C5" s="14"/>
    </row>
    <row r="6" spans="1:3" ht="15.75">
      <c r="A6" s="5" t="s">
        <v>4</v>
      </c>
      <c r="B6" s="4">
        <f>59.28</f>
        <v>59.28</v>
      </c>
    </row>
    <row r="7" spans="1:3" ht="15.75">
      <c r="A7" s="3" t="s">
        <v>23</v>
      </c>
      <c r="B7" s="4">
        <f>39.98</f>
        <v>39.979999999999997</v>
      </c>
    </row>
    <row r="8" spans="1:3" ht="15.75">
      <c r="A8" s="5" t="s">
        <v>5</v>
      </c>
      <c r="B8" s="7">
        <f>46.45</f>
        <v>46.45</v>
      </c>
      <c r="C8" s="14"/>
    </row>
    <row r="9" spans="1:3" ht="15.75">
      <c r="A9" s="3" t="s">
        <v>6</v>
      </c>
      <c r="B9" s="8">
        <f>585.6+2004</f>
        <v>2589.6</v>
      </c>
    </row>
    <row r="10" spans="1:3" ht="15.75">
      <c r="A10" s="5" t="s">
        <v>7</v>
      </c>
      <c r="B10" s="4">
        <f>41.7-93</f>
        <v>-51.3</v>
      </c>
      <c r="C10" s="14" t="s">
        <v>44</v>
      </c>
    </row>
    <row r="11" spans="1:3" ht="15.75">
      <c r="A11" s="3" t="s">
        <v>8</v>
      </c>
      <c r="B11" s="6">
        <f>13.9+199.29+233.19+7.2+51.42</f>
        <v>505</v>
      </c>
    </row>
    <row r="12" spans="1:3" ht="15.75">
      <c r="A12" s="5" t="s">
        <v>21</v>
      </c>
      <c r="B12" s="6">
        <v>2723.29</v>
      </c>
    </row>
    <row r="13" spans="1:3" ht="15.75">
      <c r="A13" s="3" t="s">
        <v>9</v>
      </c>
      <c r="B13" s="4">
        <f>118.62+214.84</f>
        <v>333.46000000000004</v>
      </c>
    </row>
    <row r="14" spans="1:3" ht="15.75">
      <c r="A14" s="5" t="s">
        <v>35</v>
      </c>
      <c r="B14" s="4">
        <f>2.98+11.51+12.23-62.76</f>
        <v>-36.04</v>
      </c>
    </row>
    <row r="15" spans="1:3" ht="15.75">
      <c r="A15" s="3" t="s">
        <v>10</v>
      </c>
      <c r="B15" s="4">
        <f>76.7+167.8</f>
        <v>244.5</v>
      </c>
    </row>
    <row r="16" spans="1:3" ht="15.75">
      <c r="A16" s="5" t="s">
        <v>12</v>
      </c>
      <c r="B16" s="9">
        <f>1.3-104.7</f>
        <v>-103.4</v>
      </c>
      <c r="C16" s="14"/>
    </row>
    <row r="17" spans="1:3" ht="15.75">
      <c r="A17" s="3" t="s">
        <v>14</v>
      </c>
      <c r="B17" s="4">
        <v>116.23</v>
      </c>
      <c r="C17" s="14" t="s">
        <v>43</v>
      </c>
    </row>
    <row r="18" spans="1:3" ht="16.5" thickBot="1">
      <c r="A18" s="5" t="s">
        <v>33</v>
      </c>
      <c r="B18" s="4">
        <f>8.41+240.21</f>
        <v>248.62</v>
      </c>
      <c r="C18" s="14"/>
    </row>
    <row r="19" spans="1:3" ht="16.5" thickBot="1">
      <c r="A19" s="10" t="s">
        <v>16</v>
      </c>
      <c r="B19" s="16">
        <f>SUM(B3:B4,B6:B7,B10,B13:B18)</f>
        <v>1013.3600000000001</v>
      </c>
    </row>
    <row r="20" spans="1:3" ht="16.5" thickBot="1">
      <c r="A20" s="10" t="s">
        <v>17</v>
      </c>
      <c r="B20" s="17">
        <f>SUM(B5,B8)</f>
        <v>3145.6499999999996</v>
      </c>
    </row>
    <row r="21" spans="1:3" ht="16.5" thickBot="1">
      <c r="A21" s="10" t="s">
        <v>18</v>
      </c>
      <c r="B21" s="18">
        <f>SUM(B11,B12)</f>
        <v>3228.29</v>
      </c>
    </row>
    <row r="22" spans="1:3" ht="16.5" thickBot="1">
      <c r="A22" s="10" t="s">
        <v>19</v>
      </c>
      <c r="B22" s="13">
        <f>B9</f>
        <v>2589.6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B34" sqref="B34"/>
    </sheetView>
  </sheetViews>
  <sheetFormatPr defaultRowHeight="15"/>
  <cols>
    <col min="1" max="1" width="27.85546875" bestFit="1" customWidth="1"/>
    <col min="2" max="2" width="33.28515625" customWidth="1"/>
  </cols>
  <sheetData>
    <row r="1" spans="1:3" ht="19.5" thickBot="1">
      <c r="A1" s="21" t="s">
        <v>42</v>
      </c>
      <c r="B1" s="22"/>
    </row>
    <row r="2" spans="1:3" ht="15.75" thickBot="1">
      <c r="A2" s="1" t="s">
        <v>0</v>
      </c>
      <c r="B2" s="2" t="s">
        <v>1</v>
      </c>
    </row>
    <row r="3" spans="1:3" ht="15.75">
      <c r="A3" s="3" t="s">
        <v>2</v>
      </c>
      <c r="B3" s="4"/>
      <c r="C3" s="14"/>
    </row>
    <row r="4" spans="1:3" ht="15.75">
      <c r="A4" s="5" t="s">
        <v>3</v>
      </c>
      <c r="B4" s="4"/>
      <c r="C4" s="14"/>
    </row>
    <row r="5" spans="1:3" ht="15.75">
      <c r="A5" s="5" t="s">
        <v>39</v>
      </c>
      <c r="B5" s="4"/>
      <c r="C5" s="14"/>
    </row>
    <row r="6" spans="1:3" ht="15.75">
      <c r="A6" s="3" t="s">
        <v>29</v>
      </c>
      <c r="B6" s="7"/>
      <c r="C6" s="14"/>
    </row>
    <row r="7" spans="1:3" ht="15.75">
      <c r="A7" s="5" t="s">
        <v>4</v>
      </c>
      <c r="B7" s="4"/>
    </row>
    <row r="8" spans="1:3" ht="15.75">
      <c r="A8" s="3" t="s">
        <v>23</v>
      </c>
      <c r="B8" s="4"/>
    </row>
    <row r="9" spans="1:3" ht="15.75">
      <c r="A9" s="5" t="s">
        <v>5</v>
      </c>
      <c r="B9" s="7"/>
      <c r="C9" s="14"/>
    </row>
    <row r="10" spans="1:3" ht="15.75">
      <c r="A10" s="3" t="s">
        <v>6</v>
      </c>
      <c r="B10" s="8">
        <f>6385+1212.68</f>
        <v>7597.68</v>
      </c>
    </row>
    <row r="11" spans="1:3" ht="15.75">
      <c r="A11" s="5" t="s">
        <v>7</v>
      </c>
      <c r="B11" s="4">
        <v>-110.31</v>
      </c>
      <c r="C11" s="14"/>
    </row>
    <row r="12" spans="1:3" ht="15.75">
      <c r="A12" s="3" t="s">
        <v>8</v>
      </c>
      <c r="B12" s="20">
        <f>51161.4+736461.8+689049</f>
        <v>1476672.2000000002</v>
      </c>
    </row>
    <row r="13" spans="1:3" ht="15.75">
      <c r="A13" s="3" t="s">
        <v>21</v>
      </c>
      <c r="B13" s="6"/>
    </row>
    <row r="14" spans="1:3" ht="15.75">
      <c r="A14" s="5" t="s">
        <v>9</v>
      </c>
      <c r="B14" s="4">
        <f>180.38+148.75</f>
        <v>329.13</v>
      </c>
    </row>
    <row r="15" spans="1:3" ht="15.75">
      <c r="A15" s="5" t="s">
        <v>35</v>
      </c>
      <c r="B15" s="4"/>
    </row>
    <row r="16" spans="1:3" ht="15.75">
      <c r="A16" s="3" t="s">
        <v>10</v>
      </c>
      <c r="B16" s="4"/>
    </row>
    <row r="17" spans="1:3" ht="15.75">
      <c r="A17" s="5" t="s">
        <v>11</v>
      </c>
      <c r="B17" s="4">
        <f>20.3+299.5</f>
        <v>319.8</v>
      </c>
      <c r="C17" s="14" t="s">
        <v>46</v>
      </c>
    </row>
    <row r="18" spans="1:3" ht="15.75">
      <c r="A18" s="3" t="s">
        <v>12</v>
      </c>
      <c r="B18" s="9"/>
      <c r="C18" s="14"/>
    </row>
    <row r="19" spans="1:3" ht="15.75">
      <c r="A19" s="3" t="s">
        <v>14</v>
      </c>
      <c r="B19" s="4">
        <v>176.5</v>
      </c>
      <c r="C19" s="14" t="s">
        <v>47</v>
      </c>
    </row>
    <row r="20" spans="1:3" ht="16.5" thickBot="1">
      <c r="A20" s="3" t="s">
        <v>33</v>
      </c>
      <c r="B20" s="4">
        <f>241.01-1.66</f>
        <v>239.35</v>
      </c>
      <c r="C20" s="14"/>
    </row>
    <row r="21" spans="1:3" ht="16.5" thickBot="1">
      <c r="A21" s="10" t="s">
        <v>16</v>
      </c>
      <c r="B21" s="16">
        <f>SUM(B3:B4,B7:B8,B11,B14:B18,B19)</f>
        <v>715.12</v>
      </c>
    </row>
    <row r="22" spans="1:3" ht="16.5" thickBot="1">
      <c r="A22" s="10" t="s">
        <v>17</v>
      </c>
      <c r="B22" s="17">
        <f>SUM(B6,B9)</f>
        <v>0</v>
      </c>
    </row>
    <row r="23" spans="1:3" ht="16.5" thickBot="1">
      <c r="A23" s="10" t="s">
        <v>18</v>
      </c>
      <c r="B23" s="18"/>
    </row>
    <row r="24" spans="1:3" ht="16.5" thickBot="1">
      <c r="A24" s="10" t="s">
        <v>19</v>
      </c>
      <c r="B24" s="13">
        <f>B10</f>
        <v>7597.68</v>
      </c>
    </row>
    <row r="25" spans="1:3" ht="16.5" thickBot="1">
      <c r="A25" s="10" t="s">
        <v>45</v>
      </c>
      <c r="B25" s="19">
        <f>B12</f>
        <v>1476672.2000000002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GENNAIO</vt:lpstr>
      <vt:lpstr>FEBBRAIO</vt:lpstr>
      <vt:lpstr>MARZO</vt:lpstr>
      <vt:lpstr>APRILE</vt:lpstr>
      <vt:lpstr>MAGGIO</vt:lpstr>
      <vt:lpstr>GIUGNO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</dc:creator>
  <cp:lastModifiedBy>Simonetta</cp:lastModifiedBy>
  <dcterms:created xsi:type="dcterms:W3CDTF">2015-01-27T08:55:19Z</dcterms:created>
  <dcterms:modified xsi:type="dcterms:W3CDTF">2015-07-03T06:56:46Z</dcterms:modified>
</cp:coreProperties>
</file>