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40" windowHeight="11040" activeTab="3"/>
  </bookViews>
  <sheets>
    <sheet name="EURO" sheetId="1" r:id="rId1"/>
    <sheet name="PLN" sheetId="3" r:id="rId2"/>
    <sheet name="JOD" sheetId="2" r:id="rId3"/>
    <sheet name="THB" sheetId="4" r:id="rId4"/>
    <sheet name="QAR" sheetId="5" r:id="rId5"/>
  </sheets>
  <calcPr calcId="145621"/>
</workbook>
</file>

<file path=xl/calcChain.xml><?xml version="1.0" encoding="utf-8"?>
<calcChain xmlns="http://schemas.openxmlformats.org/spreadsheetml/2006/main">
  <c r="Q3" i="4" l="1"/>
  <c r="Q1" i="4"/>
  <c r="Q3" i="5"/>
  <c r="Q1" i="5"/>
  <c r="N15" i="5"/>
  <c r="H42" i="4"/>
  <c r="N42" i="4" s="1"/>
  <c r="P42" i="4"/>
  <c r="Q3" i="2"/>
  <c r="Q1" i="2"/>
  <c r="Q5" i="4" l="1"/>
  <c r="Q3" i="3"/>
  <c r="Q1" i="3"/>
  <c r="N44" i="4"/>
  <c r="N43" i="4"/>
  <c r="N25" i="4" l="1"/>
  <c r="N13" i="4"/>
  <c r="N14" i="4"/>
  <c r="N17" i="4"/>
  <c r="N22" i="4"/>
  <c r="N37" i="4"/>
  <c r="N38" i="4"/>
  <c r="N28" i="4"/>
  <c r="N39" i="4"/>
  <c r="N18" i="4"/>
  <c r="N24" i="4"/>
  <c r="N26" i="4"/>
  <c r="N27" i="4"/>
  <c r="N31" i="4"/>
  <c r="N12" i="4"/>
  <c r="N32" i="4"/>
  <c r="N33" i="4"/>
  <c r="N16" i="4"/>
  <c r="N40" i="4"/>
  <c r="N41" i="4"/>
  <c r="N19" i="4"/>
  <c r="N34" i="4"/>
  <c r="N35" i="4"/>
  <c r="P18" i="5"/>
  <c r="H18" i="5"/>
  <c r="N18" i="5" s="1"/>
  <c r="P17" i="5"/>
  <c r="H17" i="5"/>
  <c r="N17" i="5" s="1"/>
  <c r="P16" i="5"/>
  <c r="H16" i="5"/>
  <c r="N16" i="5" s="1"/>
  <c r="P14" i="5"/>
  <c r="H14" i="5"/>
  <c r="N14" i="5" s="1"/>
  <c r="P13" i="5"/>
  <c r="H13" i="5"/>
  <c r="N13" i="5" s="1"/>
  <c r="H12" i="5"/>
  <c r="H11" i="5"/>
  <c r="N11" i="5" s="1"/>
  <c r="O7" i="5"/>
  <c r="P3" i="5" s="1"/>
  <c r="M7" i="5"/>
  <c r="L7" i="5"/>
  <c r="K7" i="5"/>
  <c r="J7" i="5"/>
  <c r="I7" i="5"/>
  <c r="G7" i="5"/>
  <c r="N22" i="1"/>
  <c r="P22" i="1"/>
  <c r="P21" i="4"/>
  <c r="H21" i="4"/>
  <c r="N21" i="4" s="1"/>
  <c r="P20" i="4"/>
  <c r="H20" i="4"/>
  <c r="N20" i="4" s="1"/>
  <c r="P36" i="4"/>
  <c r="H36" i="4"/>
  <c r="N36" i="4" s="1"/>
  <c r="P23" i="4"/>
  <c r="H23" i="4"/>
  <c r="N23" i="4" s="1"/>
  <c r="P11" i="4"/>
  <c r="H11" i="4"/>
  <c r="N11" i="4" s="1"/>
  <c r="P30" i="4"/>
  <c r="H30" i="4"/>
  <c r="N30" i="4" s="1"/>
  <c r="H29" i="4"/>
  <c r="H15" i="4"/>
  <c r="N15" i="4" s="1"/>
  <c r="O7" i="4"/>
  <c r="P3" i="4" s="1"/>
  <c r="M7" i="4"/>
  <c r="L7" i="4"/>
  <c r="K7" i="4"/>
  <c r="J7" i="4"/>
  <c r="I7" i="4"/>
  <c r="G7" i="4"/>
  <c r="P18" i="3"/>
  <c r="H18" i="3"/>
  <c r="N18" i="3" s="1"/>
  <c r="P17" i="3"/>
  <c r="N17" i="3"/>
  <c r="H17" i="3"/>
  <c r="P16" i="3"/>
  <c r="H16" i="3"/>
  <c r="P15" i="3"/>
  <c r="H15" i="3"/>
  <c r="N15" i="3" s="1"/>
  <c r="P14" i="3"/>
  <c r="H14" i="3"/>
  <c r="N14" i="3" s="1"/>
  <c r="P13" i="3"/>
  <c r="N13" i="3"/>
  <c r="H13" i="3"/>
  <c r="H12" i="3"/>
  <c r="N12" i="3" s="1"/>
  <c r="H11" i="3"/>
  <c r="N11" i="3" s="1"/>
  <c r="O7" i="3"/>
  <c r="P3" i="3" s="1"/>
  <c r="M7" i="3"/>
  <c r="L7" i="3"/>
  <c r="K7" i="3"/>
  <c r="J7" i="3"/>
  <c r="I7" i="3"/>
  <c r="G7" i="3"/>
  <c r="Q5" i="3"/>
  <c r="H23" i="1"/>
  <c r="G18" i="1"/>
  <c r="H12" i="1"/>
  <c r="N12" i="1" s="1"/>
  <c r="P12" i="1"/>
  <c r="H13" i="1"/>
  <c r="N13" i="1" s="1"/>
  <c r="N15" i="1"/>
  <c r="H7" i="3" l="1"/>
  <c r="H7" i="5"/>
  <c r="P1" i="5" s="1"/>
  <c r="P5" i="5" s="1"/>
  <c r="Q5" i="5"/>
  <c r="H7" i="4"/>
  <c r="P1" i="4" s="1"/>
  <c r="P5" i="4" s="1"/>
  <c r="N12" i="5"/>
  <c r="N7" i="5" s="1"/>
  <c r="N29" i="4"/>
  <c r="N7" i="4" s="1"/>
  <c r="P1" i="3"/>
  <c r="P5" i="3" s="1"/>
  <c r="N16" i="3"/>
  <c r="N7" i="3" s="1"/>
  <c r="P23" i="1"/>
  <c r="M1" i="5" l="1"/>
  <c r="M1" i="4"/>
  <c r="M1" i="3"/>
  <c r="Q5" i="2"/>
  <c r="P18" i="2"/>
  <c r="H18" i="2"/>
  <c r="N18" i="2" s="1"/>
  <c r="P17" i="2"/>
  <c r="H17" i="2"/>
  <c r="N17" i="2" s="1"/>
  <c r="P16" i="2"/>
  <c r="H16" i="2"/>
  <c r="N16" i="2" s="1"/>
  <c r="P15" i="2"/>
  <c r="H15" i="2"/>
  <c r="N15" i="2" s="1"/>
  <c r="P14" i="2"/>
  <c r="H14" i="2"/>
  <c r="N14" i="2" s="1"/>
  <c r="P13" i="2"/>
  <c r="H13" i="2"/>
  <c r="N13" i="2" s="1"/>
  <c r="H12" i="2"/>
  <c r="N12" i="2" s="1"/>
  <c r="H11" i="2"/>
  <c r="N11" i="2" s="1"/>
  <c r="O7" i="2"/>
  <c r="P3" i="2" s="1"/>
  <c r="M7" i="2"/>
  <c r="L7" i="2"/>
  <c r="K7" i="2"/>
  <c r="J7" i="2"/>
  <c r="I7" i="2"/>
  <c r="G7" i="2"/>
  <c r="N7" i="2" l="1"/>
  <c r="H7" i="2"/>
  <c r="P1" i="2" s="1"/>
  <c r="P5" i="2" l="1"/>
  <c r="M1" i="2"/>
  <c r="N23" i="1" l="1"/>
  <c r="P30" i="1" l="1"/>
  <c r="H30" i="1"/>
  <c r="N30" i="1" s="1"/>
  <c r="P29" i="1"/>
  <c r="H29" i="1"/>
  <c r="N29" i="1" s="1"/>
  <c r="P28" i="1"/>
  <c r="H28" i="1"/>
  <c r="N28" i="1" s="1"/>
  <c r="P27" i="1"/>
  <c r="H27" i="1"/>
  <c r="N27" i="1" s="1"/>
  <c r="P26" i="1"/>
  <c r="H26" i="1"/>
  <c r="N26" i="1" s="1"/>
  <c r="P25" i="1"/>
  <c r="H25" i="1"/>
  <c r="N25" i="1" s="1"/>
  <c r="P24" i="1"/>
  <c r="H24" i="1"/>
  <c r="N24" i="1" s="1"/>
  <c r="P21" i="1"/>
  <c r="H21" i="1"/>
  <c r="N21" i="1" s="1"/>
  <c r="P20" i="1"/>
  <c r="H20" i="1"/>
  <c r="N20" i="1" s="1"/>
  <c r="P19" i="1"/>
  <c r="H19" i="1"/>
  <c r="N19" i="1" s="1"/>
  <c r="P18" i="1"/>
  <c r="H18" i="1"/>
  <c r="N18" i="1" s="1"/>
  <c r="P17" i="1"/>
  <c r="H17" i="1"/>
  <c r="N17" i="1" s="1"/>
  <c r="P16" i="1"/>
  <c r="H16" i="1"/>
  <c r="N16" i="1" s="1"/>
  <c r="P14" i="1"/>
  <c r="H14" i="1"/>
  <c r="N14" i="1" s="1"/>
  <c r="P11" i="1"/>
  <c r="H11" i="1"/>
  <c r="N11" i="1" s="1"/>
  <c r="O7" i="1"/>
  <c r="P3" i="1" s="1"/>
  <c r="M7" i="1"/>
  <c r="L7" i="1"/>
  <c r="K7" i="1"/>
  <c r="J7" i="1"/>
  <c r="I7" i="1"/>
  <c r="G7" i="1"/>
  <c r="N7" i="1" l="1"/>
  <c r="P7" i="1" s="1"/>
  <c r="H7" i="1"/>
  <c r="P1" i="1" s="1"/>
  <c r="P5" i="1" l="1"/>
  <c r="M1" i="1"/>
</calcChain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E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rgb="FF000000"/>
            <rFont val="Tahoma"/>
            <family val="2"/>
            <charset val="1"/>
          </rPr>
          <t>Indicare Mese_# Progressivo</t>
        </r>
      </text>
    </comment>
    <comment ref="D5" authorId="0">
      <text>
        <r>
          <rPr>
            <b/>
            <sz val="14"/>
            <color rgb="FF000000"/>
            <rFont val="Tahoma"/>
            <family val="2"/>
            <charset val="1"/>
          </rPr>
          <t xml:space="preserve">Indicare numero dei giustificativi allegati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<sst xmlns="http://schemas.openxmlformats.org/spreadsheetml/2006/main" count="489" uniqueCount="93">
  <si>
    <t>Nominativo</t>
  </si>
  <si>
    <t>Davide Romualdi</t>
  </si>
  <si>
    <t>Check</t>
  </si>
  <si>
    <t>Totale Rimb. Spese -</t>
  </si>
  <si>
    <t>si</t>
  </si>
  <si>
    <t>Responsabile</t>
  </si>
  <si>
    <t>Alessandro Scarafile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</si>
  <si>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</si>
  <si>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</si>
  <si>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</si>
  <si>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</si>
  <si>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</si>
  <si>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</si>
  <si>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</si>
  <si>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Costo carburante -</t>
  </si>
  <si>
    <t>TOTALE DOVUTO</t>
  </si>
  <si>
    <t>(importi in Euro € )</t>
  </si>
  <si>
    <t>Consumo autovettura -</t>
  </si>
  <si>
    <t>SPESE ITALIA</t>
  </si>
  <si>
    <t>TOTALI DEL MESE</t>
  </si>
  <si>
    <t>COMMESSA</t>
  </si>
  <si>
    <t>DESCRIZIONE 
(specificare tipologia di spesa)</t>
  </si>
  <si>
    <t>Indirizzo</t>
  </si>
  <si>
    <t>Città
(Inserire "Milano" o altra città ove è stata effettuata la spesa)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</si>
  <si>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</si>
  <si>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</si>
  <si>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</si>
  <si>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</si>
  <si>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</si>
  <si>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SPESE VITTO  / ALLOGGIO</t>
  </si>
  <si>
    <t>Totale SPESA</t>
  </si>
  <si>
    <t>di cui SPESA TOTALE CON CARTA CREDITO AZIENDALE</t>
  </si>
  <si>
    <t>Indeducibile</t>
  </si>
  <si>
    <t>DATA</t>
  </si>
  <si>
    <t>VARIE (Taxi / BUS / VARIE)</t>
  </si>
  <si>
    <t>Fatture / Ricevute Fiscali</t>
  </si>
  <si>
    <t>Scontrini Fiscali</t>
  </si>
  <si>
    <t>KM</t>
  </si>
  <si>
    <t>Uso Auto personale</t>
  </si>
  <si>
    <t>Somma Lombardo</t>
  </si>
  <si>
    <t>Casello  Lainate</t>
  </si>
  <si>
    <t>Lainate</t>
  </si>
  <si>
    <t>Cibo/Bevande</t>
  </si>
  <si>
    <t>Firma Dipendente</t>
  </si>
  <si>
    <t>Verifica Amministrativa</t>
  </si>
  <si>
    <t>Autorizzazione Responsabile Amministrativo</t>
  </si>
  <si>
    <t>Romualdi Davide</t>
  </si>
  <si>
    <t>SPESE ESTERO</t>
  </si>
  <si>
    <t>Paese</t>
  </si>
  <si>
    <t>Valuta</t>
  </si>
  <si>
    <t>SPESE VITTO / ALLOGGIO</t>
  </si>
  <si>
    <t>Controvalore € Carta Credito</t>
  </si>
  <si>
    <t>Milano</t>
  </si>
  <si>
    <t>Croatia</t>
  </si>
  <si>
    <t>05_01</t>
  </si>
  <si>
    <t>Demo Varsavia</t>
  </si>
  <si>
    <t>Parcheggio Aeroporto</t>
  </si>
  <si>
    <t>Visto Arabia Saudita</t>
  </si>
  <si>
    <t>Foto per visto</t>
  </si>
  <si>
    <t>Rho</t>
  </si>
  <si>
    <t>Demo Amman</t>
  </si>
  <si>
    <t>Uso Auto personale (Rho -&gt; MXP -&gt; LIN)</t>
  </si>
  <si>
    <t>Segrate</t>
  </si>
  <si>
    <t>Delivery TIKIT</t>
  </si>
  <si>
    <t>JOD</t>
  </si>
  <si>
    <t>05_02</t>
  </si>
  <si>
    <t>05_03</t>
  </si>
  <si>
    <t>PLN</t>
  </si>
  <si>
    <t>Polonia</t>
  </si>
  <si>
    <t>05_04</t>
  </si>
  <si>
    <t>Thailandia</t>
  </si>
  <si>
    <t>THB</t>
  </si>
  <si>
    <t>Hotel</t>
  </si>
  <si>
    <t>SIM Locale</t>
  </si>
  <si>
    <t>Ricarica Telefonica</t>
  </si>
  <si>
    <t>Prelievo</t>
  </si>
  <si>
    <t>Qatar</t>
  </si>
  <si>
    <t>QAR</t>
  </si>
  <si>
    <t>Hardware (Porta SIM)</t>
  </si>
  <si>
    <t>Cuscino collo</t>
  </si>
  <si>
    <t>Cibo/Bevande + HW</t>
  </si>
  <si>
    <t>Hardware (adattore Jack)</t>
  </si>
  <si>
    <t>Cibo/Bevande (No scontrino)</t>
  </si>
  <si>
    <t>Taxi from/to Aeroporto (NO SC)</t>
  </si>
  <si>
    <t>Taxi (No Scontrino)</t>
  </si>
  <si>
    <t>05_05</t>
  </si>
  <si>
    <t xml:space="preserve">Spese Personali </t>
  </si>
  <si>
    <t>Extra Hotel</t>
  </si>
  <si>
    <t>(importi in Valuta PLN)</t>
  </si>
  <si>
    <t>Spesa personale</t>
  </si>
  <si>
    <t>(importi in Valuta JOD)</t>
  </si>
  <si>
    <t>(importi in Valuta QAR)</t>
  </si>
  <si>
    <t>(importi in Valuta BATH)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</si>
</sst>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\-#,##0.00\ "/>
    <numFmt numFmtId="173" formatCode="&quot;€&quot;\ #,##0.00"/>
    <numFmt numFmtId="174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4"/>
      <color rgb="FF000000"/>
      <name val="Tahoma"/>
      <family val="2"/>
      <charset val="1"/>
    </font>
    <font>
      <b/>
      <sz val="14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sz val="14"/>
      <color rgb="FFFF0000"/>
      <name val="Gulim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</borders>
  <cellStyleXfs count="3">
    <xf numFmtId="0" fontId="0" fillId="0" borderId="0"/>
    <xf numFmtId="165" fontId="1" fillId="0" borderId="0" applyBorder="0" applyProtection="0"/>
    <xf numFmtId="165" fontId="8" fillId="0" borderId="0" applyFill="0" applyBorder="0" applyAlignment="0" applyProtection="0"/>
  </cellStyleXfs>
  <cellXfs count="100">
    <xf numFmtId="0" fontId="0" fillId="0" borderId="0" xfId="0"/>
    <xf numFmtId="0" fontId="5" fillId="0" borderId="0" xfId="0" applyNumberFormat="1" applyFont="1" applyAlignment="1" applyProtection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3" borderId="7" xfId="0" applyNumberFormat="1" applyFont="1" applyFill="1" applyBorder="1" applyAlignment="1" applyProtection="1">
      <alignment horizontal="left" vertical="center"/>
    </xf>
    <xf numFmtId="165" fontId="6" fillId="3" borderId="8" xfId="2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left" vertical="center"/>
    </xf>
    <xf numFmtId="0" fontId="5" fillId="2" borderId="7" xfId="0" applyNumberFormat="1" applyFont="1" applyFill="1" applyBorder="1" applyAlignment="1" applyProtection="1">
      <alignment horizontal="left" vertical="center"/>
    </xf>
    <xf numFmtId="166" fontId="6" fillId="2" borderId="8" xfId="2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5" fontId="5" fillId="2" borderId="8" xfId="2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166" fontId="6" fillId="2" borderId="11" xfId="2" applyNumberFormat="1" applyFont="1" applyFill="1" applyBorder="1" applyAlignment="1" applyProtection="1">
      <alignment horizontal="right" vertical="center"/>
      <protection locked="0"/>
    </xf>
    <xf numFmtId="0" fontId="5" fillId="2" borderId="6" xfId="0" applyNumberFormat="1" applyFont="1" applyFill="1" applyBorder="1" applyAlignment="1" applyProtection="1">
      <alignment vertical="center"/>
    </xf>
    <xf numFmtId="0" fontId="5" fillId="2" borderId="7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166" fontId="6" fillId="4" borderId="13" xfId="0" applyNumberFormat="1" applyFont="1" applyFill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167" fontId="5" fillId="2" borderId="14" xfId="2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2" xfId="0" applyNumberFormat="1" applyFont="1" applyFill="1" applyBorder="1" applyAlignment="1" applyProtection="1">
      <alignment vertical="center"/>
    </xf>
    <xf numFmtId="0" fontId="5" fillId="5" borderId="3" xfId="0" applyNumberFormat="1" applyFont="1" applyFill="1" applyBorder="1" applyAlignment="1" applyProtection="1">
      <alignment vertical="center"/>
    </xf>
    <xf numFmtId="38" fontId="5" fillId="7" borderId="17" xfId="0" applyNumberFormat="1" applyFont="1" applyFill="1" applyBorder="1" applyAlignment="1" applyProtection="1">
      <alignment horizontal="center" vertical="center"/>
    </xf>
    <xf numFmtId="168" fontId="5" fillId="7" borderId="18" xfId="0" applyNumberFormat="1" applyFont="1" applyFill="1" applyBorder="1" applyAlignment="1" applyProtection="1">
      <alignment horizontal="right" vertical="center"/>
    </xf>
    <xf numFmtId="168" fontId="5" fillId="7" borderId="19" xfId="0" applyNumberFormat="1" applyFont="1" applyFill="1" applyBorder="1" applyAlignment="1" applyProtection="1">
      <alignment horizontal="right" vertical="center"/>
    </xf>
    <xf numFmtId="168" fontId="5" fillId="7" borderId="20" xfId="0" applyNumberFormat="1" applyFont="1" applyFill="1" applyBorder="1" applyAlignment="1" applyProtection="1">
      <alignment horizontal="right" vertical="center"/>
    </xf>
    <xf numFmtId="168" fontId="5" fillId="7" borderId="21" xfId="0" applyNumberFormat="1" applyFont="1" applyFill="1" applyBorder="1" applyAlignment="1" applyProtection="1">
      <alignment horizontal="right" vertical="center"/>
    </xf>
    <xf numFmtId="0" fontId="6" fillId="6" borderId="23" xfId="0" applyFont="1" applyFill="1" applyBorder="1" applyAlignment="1" applyProtection="1">
      <alignment horizontal="center" vertical="center"/>
    </xf>
    <xf numFmtId="0" fontId="6" fillId="6" borderId="24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 vertical="center" wrapText="1"/>
    </xf>
    <xf numFmtId="169" fontId="5" fillId="8" borderId="43" xfId="0" applyNumberFormat="1" applyFont="1" applyFill="1" applyBorder="1" applyAlignment="1" applyProtection="1">
      <alignment horizontal="center" vertical="center"/>
    </xf>
    <xf numFmtId="170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left" vertical="center"/>
      <protection locked="0"/>
    </xf>
    <xf numFmtId="49" fontId="5" fillId="0" borderId="45" xfId="0" applyNumberFormat="1" applyFont="1" applyBorder="1" applyAlignment="1" applyProtection="1">
      <alignment horizontal="left" vertical="center"/>
      <protection locked="0"/>
    </xf>
    <xf numFmtId="49" fontId="5" fillId="0" borderId="46" xfId="0" applyNumberFormat="1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171" fontId="5" fillId="0" borderId="48" xfId="0" applyNumberFormat="1" applyFont="1" applyBorder="1" applyAlignment="1" applyProtection="1">
      <alignment horizontal="right" vertical="center"/>
    </xf>
    <xf numFmtId="171" fontId="5" fillId="0" borderId="49" xfId="0" applyNumberFormat="1" applyFont="1" applyBorder="1" applyAlignment="1" applyProtection="1">
      <alignment horizontal="right" vertical="center"/>
    </xf>
    <xf numFmtId="171" fontId="5" fillId="0" borderId="49" xfId="0" applyNumberFormat="1" applyFont="1" applyBorder="1" applyAlignment="1" applyProtection="1">
      <alignment horizontal="right" vertical="center"/>
      <protection locked="0"/>
    </xf>
    <xf numFmtId="165" fontId="5" fillId="3" borderId="50" xfId="2" applyFont="1" applyFill="1" applyBorder="1" applyAlignment="1" applyProtection="1">
      <alignment horizontal="right" vertical="center"/>
    </xf>
    <xf numFmtId="4" fontId="5" fillId="2" borderId="47" xfId="0" applyNumberFormat="1" applyFont="1" applyFill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</xf>
    <xf numFmtId="169" fontId="5" fillId="8" borderId="51" xfId="0" applyNumberFormat="1" applyFont="1" applyFill="1" applyBorder="1" applyAlignment="1" applyProtection="1">
      <alignment horizontal="center" vertical="center"/>
    </xf>
    <xf numFmtId="4" fontId="5" fillId="2" borderId="5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172" fontId="5" fillId="3" borderId="50" xfId="2" applyNumberFormat="1" applyFont="1" applyFill="1" applyBorder="1" applyAlignment="1" applyProtection="1">
      <alignment horizontal="right" vertical="center"/>
    </xf>
    <xf numFmtId="2" fontId="6" fillId="3" borderId="8" xfId="2" applyNumberFormat="1" applyFont="1" applyFill="1" applyBorder="1" applyAlignment="1" applyProtection="1">
      <alignment horizontal="right" vertical="center"/>
    </xf>
    <xf numFmtId="2" fontId="6" fillId="2" borderId="8" xfId="2" applyNumberFormat="1" applyFont="1" applyFill="1" applyBorder="1" applyAlignment="1" applyProtection="1">
      <alignment horizontal="right" vertical="center"/>
      <protection locked="0"/>
    </xf>
    <xf numFmtId="2" fontId="6" fillId="2" borderId="11" xfId="2" applyNumberFormat="1" applyFont="1" applyFill="1" applyBorder="1" applyAlignment="1" applyProtection="1">
      <alignment horizontal="right" vertical="center"/>
      <protection locked="0"/>
    </xf>
    <xf numFmtId="2" fontId="6" fillId="4" borderId="13" xfId="0" applyNumberFormat="1" applyFont="1" applyFill="1" applyBorder="1" applyAlignment="1" applyProtection="1">
      <alignment vertical="center"/>
    </xf>
    <xf numFmtId="173" fontId="6" fillId="0" borderId="0" xfId="0" applyNumberFormat="1" applyFont="1" applyAlignment="1" applyProtection="1">
      <alignment vertical="center"/>
    </xf>
    <xf numFmtId="173" fontId="6" fillId="0" borderId="0" xfId="0" applyNumberFormat="1" applyFont="1" applyBorder="1" applyAlignment="1" applyProtection="1">
      <alignment vertical="center"/>
    </xf>
    <xf numFmtId="0" fontId="6" fillId="6" borderId="24" xfId="0" applyFont="1" applyFill="1" applyBorder="1" applyAlignment="1" applyProtection="1">
      <alignment horizontal="center" vertical="center"/>
    </xf>
    <xf numFmtId="2" fontId="11" fillId="4" borderId="13" xfId="0" applyNumberFormat="1" applyFont="1" applyFill="1" applyBorder="1" applyAlignment="1" applyProtection="1">
      <alignment vertical="center"/>
    </xf>
    <xf numFmtId="173" fontId="11" fillId="0" borderId="0" xfId="0" applyNumberFormat="1" applyFont="1" applyBorder="1" applyAlignment="1" applyProtection="1">
      <alignment vertical="center"/>
    </xf>
    <xf numFmtId="174" fontId="5" fillId="0" borderId="49" xfId="0" applyNumberFormat="1" applyFont="1" applyBorder="1" applyAlignment="1" applyProtection="1">
      <alignment horizontal="right" vertical="center"/>
      <protection locked="0"/>
    </xf>
    <xf numFmtId="174" fontId="5" fillId="3" borderId="50" xfId="2" applyNumberFormat="1" applyFont="1" applyFill="1" applyBorder="1" applyAlignment="1" applyProtection="1">
      <alignment horizontal="right" vertical="center"/>
    </xf>
    <xf numFmtId="174" fontId="5" fillId="2" borderId="47" xfId="0" applyNumberFormat="1" applyFont="1" applyFill="1" applyBorder="1" applyAlignment="1" applyProtection="1">
      <alignment vertical="center"/>
      <protection locked="0"/>
    </xf>
    <xf numFmtId="174" fontId="6" fillId="0" borderId="47" xfId="0" applyNumberFormat="1" applyFont="1" applyBorder="1" applyAlignment="1" applyProtection="1">
      <alignment vertical="center"/>
    </xf>
    <xf numFmtId="174" fontId="5" fillId="2" borderId="50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 textRotation="180"/>
    </xf>
    <xf numFmtId="0" fontId="5" fillId="7" borderId="38" xfId="0" applyFont="1" applyFill="1" applyBorder="1" applyAlignment="1" applyProtection="1">
      <alignment horizontal="center" vertical="center" wrapText="1"/>
    </xf>
    <xf numFmtId="0" fontId="5" fillId="7" borderId="42" xfId="0" applyFont="1" applyFill="1" applyBorder="1" applyAlignment="1" applyProtection="1">
      <alignment horizontal="center" vertical="center" wrapText="1"/>
    </xf>
    <xf numFmtId="0" fontId="5" fillId="7" borderId="39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 wrapText="1"/>
    </xf>
    <xf numFmtId="0" fontId="5" fillId="7" borderId="28" xfId="0" applyFont="1" applyFill="1" applyBorder="1" applyAlignment="1" applyProtection="1">
      <alignment horizontal="center" vertical="center" wrapText="1"/>
    </xf>
    <xf numFmtId="0" fontId="5" fillId="7" borderId="36" xfId="0" applyFont="1" applyFill="1" applyBorder="1" applyAlignment="1" applyProtection="1">
      <alignment horizontal="center" vertical="center" wrapText="1"/>
    </xf>
    <xf numFmtId="0" fontId="5" fillId="7" borderId="33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0" fontId="5" fillId="7" borderId="37" xfId="0" applyFont="1" applyFill="1" applyBorder="1" applyAlignment="1" applyProtection="1">
      <alignment horizontal="center" vertical="center" wrapText="1"/>
    </xf>
    <xf numFmtId="0" fontId="5" fillId="7" borderId="30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4" fontId="5" fillId="0" borderId="33" xfId="0" applyNumberFormat="1" applyFont="1" applyBorder="1" applyAlignment="1" applyProtection="1">
      <alignment horizontal="center" vertical="center" wrapText="1"/>
    </xf>
    <xf numFmtId="4" fontId="5" fillId="0" borderId="34" xfId="0" applyNumberFormat="1" applyFont="1" applyBorder="1" applyAlignment="1" applyProtection="1">
      <alignment horizontal="center" vertical="center" wrapText="1"/>
    </xf>
    <xf numFmtId="0" fontId="5" fillId="8" borderId="22" xfId="0" applyNumberFormat="1" applyFont="1" applyFill="1" applyBorder="1" applyAlignment="1" applyProtection="1">
      <alignment horizontal="center" vertical="center"/>
    </xf>
    <xf numFmtId="0" fontId="5" fillId="8" borderId="35" xfId="0" applyNumberFormat="1" applyFont="1" applyFill="1" applyBorder="1" applyAlignment="1" applyProtection="1">
      <alignment horizontal="center" vertical="center"/>
    </xf>
    <xf numFmtId="0" fontId="6" fillId="6" borderId="24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26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</xf>
    <xf numFmtId="4" fontId="6" fillId="0" borderId="52" xfId="0" applyNumberFormat="1" applyFont="1" applyBorder="1" applyAlignment="1" applyProtection="1">
      <alignment horizontal="center" vertical="center" wrapText="1"/>
    </xf>
    <xf numFmtId="4" fontId="6" fillId="0" borderId="34" xfId="0" applyNumberFormat="1" applyFont="1" applyBorder="1" applyAlignment="1" applyProtection="1">
      <alignment horizontal="center" vertical="center" wrapText="1"/>
    </xf>
  </cellXfs>
  <cellStyles count="3">
    <cellStyle name="Euro" xfId="2"/>
    <cellStyle name="Normale" xfId="0" builtinId="0"/>
    <cellStyle name="TableStyleLight1" xfId="1"/>
  </cellStyles>
  <dxfs count="6"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0"/>
        <name val="Arial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D1" zoomScale="60" zoomScaleNormal="60" workbookViewId="0">
      <selection activeCell="L12" sqref="L12"/>
    </sheetView>
  </sheetViews>
  <sheetFormatPr defaultColWidth="8.85546875" defaultRowHeight="18.75" x14ac:dyDescent="0.25"/>
  <cols>
    <col min="1" max="1" width="6.7109375" style="53" customWidth="1"/>
    <col min="2" max="2" width="19.42578125" style="17" customWidth="1"/>
    <col min="3" max="3" width="25.5703125" style="17" bestFit="1" customWidth="1"/>
    <col min="4" max="4" width="53" style="17" bestFit="1" customWidth="1"/>
    <col min="5" max="5" width="28.7109375" style="17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19.85546875" style="17" customWidth="1"/>
    <col min="12" max="12" width="22.140625" style="17" customWidth="1"/>
    <col min="13" max="13" width="25.42578125" style="17" customWidth="1"/>
    <col min="14" max="17" width="19.85546875" style="17" customWidth="1"/>
    <col min="18" max="18" width="19.85546875" style="5" customWidth="1"/>
    <col min="19" max="19" width="8.42578125" style="17" customWidth="1"/>
    <col min="20" max="16384" width="8.85546875" style="17"/>
  </cols>
  <sheetData>
    <row r="1" spans="1:19" s="4" customFormat="1" ht="35.25" customHeight="1" x14ac:dyDescent="0.25">
      <c r="A1" s="1"/>
      <c r="B1" s="95" t="s">
        <v>0</v>
      </c>
      <c r="C1" s="95"/>
      <c r="D1" s="95"/>
      <c r="E1" s="96" t="s">
        <v>1</v>
      </c>
      <c r="F1" s="96"/>
      <c r="G1" s="2">
        <v>42125</v>
      </c>
      <c r="H1" s="3" t="s">
        <v>54</v>
      </c>
      <c r="L1" s="4" t="s">
        <v>2</v>
      </c>
      <c r="M1" s="5">
        <f>+P1-N7</f>
        <v>0</v>
      </c>
      <c r="N1" s="6" t="s">
        <v>3</v>
      </c>
      <c r="O1" s="7"/>
      <c r="P1" s="8">
        <f>SUM(H7:M7)</f>
        <v>793.98104999999998</v>
      </c>
      <c r="Q1" s="5" t="s">
        <v>4</v>
      </c>
    </row>
    <row r="2" spans="1:19" s="4" customFormat="1" ht="35.25" customHeight="1" x14ac:dyDescent="0.25">
      <c r="A2" s="1"/>
      <c r="B2" s="97" t="s">
        <v>5</v>
      </c>
      <c r="C2" s="97"/>
      <c r="D2" s="97"/>
      <c r="E2" s="96" t="s">
        <v>6</v>
      </c>
      <c r="F2" s="96"/>
      <c r="G2" s="9"/>
      <c r="H2" s="9"/>
      <c r="N2" s="10" t="s">
        <v>7</v>
      </c>
      <c r="O2" s="11"/>
      <c r="P2" s="12"/>
      <c r="Q2" s="5" t="s">
        <v>8</v>
      </c>
    </row>
    <row r="3" spans="1:19" s="4" customFormat="1" ht="35.25" customHeight="1" x14ac:dyDescent="0.25">
      <c r="A3" s="1"/>
      <c r="B3" s="97" t="s">
        <v>9</v>
      </c>
      <c r="C3" s="97"/>
      <c r="D3" s="97"/>
      <c r="E3" s="96" t="s">
        <v>8</v>
      </c>
      <c r="F3" s="96"/>
      <c r="N3" s="10" t="s">
        <v>10</v>
      </c>
      <c r="O3" s="11"/>
      <c r="P3" s="12">
        <f>+O7</f>
        <v>791</v>
      </c>
      <c r="Q3" s="13"/>
      <c r="R3" s="14"/>
    </row>
    <row r="4" spans="1:19" s="4" customFormat="1" ht="35.25" customHeight="1" thickBot="1" x14ac:dyDescent="0.3">
      <c r="A4" s="1"/>
      <c r="E4" s="14"/>
      <c r="F4" s="14"/>
      <c r="G4" s="10" t="s">
        <v>11</v>
      </c>
      <c r="H4" s="15">
        <v>0.98877499999999996</v>
      </c>
      <c r="I4" s="16"/>
      <c r="J4" s="16"/>
      <c r="K4" s="16"/>
      <c r="L4" s="17"/>
      <c r="M4" s="17"/>
      <c r="N4" s="18" t="s">
        <v>12</v>
      </c>
      <c r="O4" s="19"/>
      <c r="P4" s="20"/>
      <c r="Q4" s="13"/>
      <c r="R4" s="14"/>
    </row>
    <row r="5" spans="1:19" s="4" customFormat="1" ht="33" customHeight="1" thickTop="1" thickBot="1" x14ac:dyDescent="0.3">
      <c r="A5" s="1"/>
      <c r="B5" s="21" t="s">
        <v>13</v>
      </c>
      <c r="C5" s="22"/>
      <c r="D5" s="23"/>
      <c r="E5" s="24">
        <v>20</v>
      </c>
      <c r="F5" s="14"/>
      <c r="G5" s="10" t="s">
        <v>14</v>
      </c>
      <c r="H5" s="15">
        <v>1.55</v>
      </c>
      <c r="N5" s="74" t="s">
        <v>15</v>
      </c>
      <c r="O5" s="74"/>
      <c r="P5" s="25">
        <f>P1-P2-P3-P4</f>
        <v>2.981049999999982</v>
      </c>
      <c r="Q5" s="13"/>
      <c r="R5" s="14"/>
    </row>
    <row r="6" spans="1:19" s="4" customFormat="1" ht="31.5" customHeight="1" thickTop="1" thickBot="1" x14ac:dyDescent="0.3">
      <c r="A6" s="1"/>
      <c r="B6" s="26" t="s">
        <v>16</v>
      </c>
      <c r="C6" s="26"/>
      <c r="D6" s="26"/>
      <c r="E6" s="14"/>
      <c r="F6" s="14"/>
      <c r="G6" s="10" t="s">
        <v>17</v>
      </c>
      <c r="H6" s="27">
        <v>10</v>
      </c>
      <c r="R6" s="13"/>
      <c r="S6" s="14"/>
    </row>
    <row r="7" spans="1:19" s="4" customFormat="1" ht="27" customHeight="1" thickBot="1" x14ac:dyDescent="0.3">
      <c r="A7" s="28"/>
      <c r="B7" s="29"/>
      <c r="C7" s="29"/>
      <c r="D7" s="30" t="s">
        <v>18</v>
      </c>
      <c r="E7" s="75" t="s">
        <v>19</v>
      </c>
      <c r="F7" s="76"/>
      <c r="G7" s="31">
        <f t="shared" ref="G7:O7" si="0">SUM(G11:G30)</f>
        <v>342</v>
      </c>
      <c r="H7" s="31">
        <f t="shared" si="0"/>
        <v>338.16104999999999</v>
      </c>
      <c r="I7" s="32">
        <f t="shared" si="0"/>
        <v>191</v>
      </c>
      <c r="J7" s="33">
        <f t="shared" si="0"/>
        <v>0</v>
      </c>
      <c r="K7" s="34">
        <f t="shared" si="0"/>
        <v>216</v>
      </c>
      <c r="L7" s="34">
        <f t="shared" si="0"/>
        <v>0</v>
      </c>
      <c r="M7" s="34">
        <f t="shared" si="0"/>
        <v>48.820000000000007</v>
      </c>
      <c r="N7" s="34">
        <f t="shared" si="0"/>
        <v>793.98104999999987</v>
      </c>
      <c r="O7" s="35">
        <f t="shared" si="0"/>
        <v>791</v>
      </c>
      <c r="P7" s="13">
        <f>+N7-SUM(I7:M7)</f>
        <v>338.16104999999988</v>
      </c>
    </row>
    <row r="8" spans="1:19" ht="36" customHeight="1" thickTop="1" thickBot="1" x14ac:dyDescent="0.3">
      <c r="A8" s="89"/>
      <c r="B8" s="36"/>
      <c r="C8" s="91" t="s">
        <v>20</v>
      </c>
      <c r="D8" s="93" t="s">
        <v>21</v>
      </c>
      <c r="E8" s="92" t="s">
        <v>22</v>
      </c>
      <c r="F8" s="94" t="s">
        <v>23</v>
      </c>
      <c r="G8" s="77" t="s">
        <v>24</v>
      </c>
      <c r="H8" s="78" t="s">
        <v>25</v>
      </c>
      <c r="I8" s="81" t="s">
        <v>26</v>
      </c>
      <c r="J8" s="81" t="s">
        <v>27</v>
      </c>
      <c r="K8" s="81" t="s">
        <v>28</v>
      </c>
      <c r="L8" s="83" t="s">
        <v>29</v>
      </c>
      <c r="M8" s="84"/>
      <c r="N8" s="85" t="s">
        <v>30</v>
      </c>
      <c r="O8" s="87" t="s">
        <v>31</v>
      </c>
      <c r="P8" s="69" t="s">
        <v>32</v>
      </c>
      <c r="R8" s="17"/>
    </row>
    <row r="9" spans="1:19" ht="36" customHeight="1" thickTop="1" thickBot="1" x14ac:dyDescent="0.3">
      <c r="A9" s="90"/>
      <c r="B9" s="36" t="s">
        <v>33</v>
      </c>
      <c r="C9" s="92"/>
      <c r="D9" s="92"/>
      <c r="E9" s="92"/>
      <c r="F9" s="94"/>
      <c r="G9" s="77"/>
      <c r="H9" s="79"/>
      <c r="I9" s="82" t="s">
        <v>26</v>
      </c>
      <c r="J9" s="82"/>
      <c r="K9" s="82" t="s">
        <v>34</v>
      </c>
      <c r="L9" s="70" t="s">
        <v>35</v>
      </c>
      <c r="M9" s="72" t="s">
        <v>36</v>
      </c>
      <c r="N9" s="86"/>
      <c r="O9" s="88"/>
      <c r="P9" s="69"/>
      <c r="R9" s="17"/>
    </row>
    <row r="10" spans="1:19" ht="37.5" customHeight="1" thickTop="1" thickBot="1" x14ac:dyDescent="0.3">
      <c r="A10" s="90"/>
      <c r="B10" s="37"/>
      <c r="C10" s="92"/>
      <c r="D10" s="92"/>
      <c r="E10" s="92"/>
      <c r="F10" s="94"/>
      <c r="G10" s="38" t="s">
        <v>37</v>
      </c>
      <c r="H10" s="80"/>
      <c r="I10" s="82"/>
      <c r="J10" s="82"/>
      <c r="K10" s="82"/>
      <c r="L10" s="71"/>
      <c r="M10" s="73"/>
      <c r="N10" s="86"/>
      <c r="O10" s="88"/>
      <c r="P10" s="69"/>
      <c r="R10" s="17"/>
    </row>
    <row r="11" spans="1:19" ht="30" customHeight="1" thickTop="1" x14ac:dyDescent="0.25">
      <c r="A11" s="39">
        <v>1</v>
      </c>
      <c r="B11" s="40">
        <v>42124</v>
      </c>
      <c r="C11" s="41"/>
      <c r="D11" s="42" t="s">
        <v>57</v>
      </c>
      <c r="E11" s="43" t="s">
        <v>52</v>
      </c>
      <c r="F11" s="43" t="s">
        <v>52</v>
      </c>
      <c r="G11" s="44"/>
      <c r="H11" s="45">
        <f t="shared" ref="H11:H30" si="1">IF($E$3="si",($H$5/$H$6*G11),IF($E$3="no",G11*$H$4,0))</f>
        <v>0</v>
      </c>
      <c r="I11" s="46"/>
      <c r="J11" s="46"/>
      <c r="K11" s="47">
        <v>204</v>
      </c>
      <c r="L11" s="47"/>
      <c r="M11" s="47"/>
      <c r="N11" s="48">
        <f t="shared" ref="N11:N30" si="2">SUM(H11:M11)</f>
        <v>204</v>
      </c>
      <c r="O11" s="49">
        <v>204</v>
      </c>
      <c r="P11" s="50" t="str">
        <f t="shared" ref="P11:P30" si="3">IF($F11="Milano","X","")</f>
        <v>X</v>
      </c>
      <c r="R11" s="17"/>
    </row>
    <row r="12" spans="1:19" ht="30" customHeight="1" x14ac:dyDescent="0.25">
      <c r="A12" s="39">
        <v>2</v>
      </c>
      <c r="B12" s="40">
        <v>42124</v>
      </c>
      <c r="C12" s="41"/>
      <c r="D12" s="42" t="s">
        <v>58</v>
      </c>
      <c r="E12" s="43" t="s">
        <v>59</v>
      </c>
      <c r="F12" s="43" t="s">
        <v>59</v>
      </c>
      <c r="G12" s="44"/>
      <c r="H12" s="45">
        <f t="shared" ref="H12" si="4">IF($E$3="si",($H$5/$H$6*G12),IF($E$3="no",G12*$H$4,0))</f>
        <v>0</v>
      </c>
      <c r="I12" s="46"/>
      <c r="J12" s="46"/>
      <c r="K12" s="47">
        <v>12</v>
      </c>
      <c r="L12" s="47"/>
      <c r="M12" s="47"/>
      <c r="N12" s="48">
        <f t="shared" ref="N12" si="5">SUM(H12:M12)</f>
        <v>12</v>
      </c>
      <c r="O12" s="49"/>
      <c r="P12" s="50" t="str">
        <f t="shared" si="3"/>
        <v/>
      </c>
      <c r="R12" s="17"/>
    </row>
    <row r="13" spans="1:19" ht="30" customHeight="1" x14ac:dyDescent="0.25">
      <c r="A13" s="39">
        <v>3</v>
      </c>
      <c r="B13" s="40">
        <v>42136</v>
      </c>
      <c r="C13" s="41" t="s">
        <v>55</v>
      </c>
      <c r="D13" s="42" t="s">
        <v>38</v>
      </c>
      <c r="E13" s="43" t="s">
        <v>39</v>
      </c>
      <c r="F13" s="43" t="s">
        <v>39</v>
      </c>
      <c r="G13" s="44">
        <v>52</v>
      </c>
      <c r="H13" s="45">
        <f t="shared" si="1"/>
        <v>51.4163</v>
      </c>
      <c r="I13" s="46"/>
      <c r="J13" s="46"/>
      <c r="K13" s="47"/>
      <c r="L13" s="47"/>
      <c r="M13" s="47"/>
      <c r="N13" s="48">
        <f t="shared" si="2"/>
        <v>51.4163</v>
      </c>
      <c r="O13" s="49"/>
      <c r="P13" s="50"/>
      <c r="R13" s="17"/>
    </row>
    <row r="14" spans="1:19" ht="30" customHeight="1" x14ac:dyDescent="0.25">
      <c r="A14" s="39">
        <v>4</v>
      </c>
      <c r="B14" s="40">
        <v>42135</v>
      </c>
      <c r="C14" s="41" t="s">
        <v>55</v>
      </c>
      <c r="D14" s="42" t="s">
        <v>40</v>
      </c>
      <c r="E14" s="43" t="s">
        <v>41</v>
      </c>
      <c r="F14" s="43" t="s">
        <v>41</v>
      </c>
      <c r="G14" s="44"/>
      <c r="H14" s="45">
        <f t="shared" si="1"/>
        <v>0</v>
      </c>
      <c r="I14" s="46">
        <v>0.8</v>
      </c>
      <c r="J14" s="46"/>
      <c r="K14" s="47"/>
      <c r="L14" s="47"/>
      <c r="M14" s="47"/>
      <c r="N14" s="48">
        <f t="shared" si="2"/>
        <v>0.8</v>
      </c>
      <c r="O14" s="52"/>
      <c r="P14" s="50" t="str">
        <f t="shared" si="3"/>
        <v/>
      </c>
      <c r="R14" s="17"/>
    </row>
    <row r="15" spans="1:19" ht="30" customHeight="1" x14ac:dyDescent="0.25">
      <c r="A15" s="39">
        <v>5</v>
      </c>
      <c r="B15" s="40">
        <v>42135</v>
      </c>
      <c r="C15" s="41" t="s">
        <v>55</v>
      </c>
      <c r="D15" s="42" t="s">
        <v>42</v>
      </c>
      <c r="E15" s="43" t="s">
        <v>39</v>
      </c>
      <c r="F15" s="43" t="s">
        <v>39</v>
      </c>
      <c r="G15" s="44"/>
      <c r="H15" s="45"/>
      <c r="I15" s="46"/>
      <c r="J15" s="46"/>
      <c r="K15" s="47"/>
      <c r="L15" s="47"/>
      <c r="M15" s="47">
        <v>21.6</v>
      </c>
      <c r="N15" s="48">
        <f t="shared" si="2"/>
        <v>21.6</v>
      </c>
      <c r="O15" s="52"/>
      <c r="P15" s="50"/>
      <c r="R15" s="17"/>
    </row>
    <row r="16" spans="1:19" ht="30" customHeight="1" x14ac:dyDescent="0.25">
      <c r="A16" s="39">
        <v>6</v>
      </c>
      <c r="B16" s="40">
        <v>42137</v>
      </c>
      <c r="C16" s="41" t="s">
        <v>55</v>
      </c>
      <c r="D16" s="42" t="s">
        <v>40</v>
      </c>
      <c r="E16" s="43" t="s">
        <v>41</v>
      </c>
      <c r="F16" s="43" t="s">
        <v>41</v>
      </c>
      <c r="G16" s="44"/>
      <c r="H16" s="45">
        <f t="shared" si="1"/>
        <v>0</v>
      </c>
      <c r="I16" s="46">
        <v>0.8</v>
      </c>
      <c r="J16" s="46"/>
      <c r="K16" s="47"/>
      <c r="L16" s="47"/>
      <c r="M16" s="47"/>
      <c r="N16" s="48">
        <f t="shared" si="2"/>
        <v>0.8</v>
      </c>
      <c r="O16" s="52"/>
      <c r="P16" s="50" t="str">
        <f>IF($F17="Milano","X","")</f>
        <v/>
      </c>
      <c r="R16" s="17"/>
    </row>
    <row r="17" spans="1:18" ht="30" customHeight="1" x14ac:dyDescent="0.25">
      <c r="A17" s="39">
        <v>7</v>
      </c>
      <c r="B17" s="40">
        <v>42137</v>
      </c>
      <c r="C17" s="41" t="s">
        <v>55</v>
      </c>
      <c r="D17" s="41" t="s">
        <v>56</v>
      </c>
      <c r="E17" s="43" t="s">
        <v>39</v>
      </c>
      <c r="F17" s="43" t="s">
        <v>39</v>
      </c>
      <c r="G17" s="44"/>
      <c r="H17" s="45">
        <f t="shared" si="1"/>
        <v>0</v>
      </c>
      <c r="I17" s="46">
        <v>88</v>
      </c>
      <c r="J17" s="46"/>
      <c r="K17" s="47"/>
      <c r="L17" s="47"/>
      <c r="M17" s="47"/>
      <c r="N17" s="48">
        <f t="shared" si="2"/>
        <v>88</v>
      </c>
      <c r="O17" s="52">
        <v>88</v>
      </c>
      <c r="P17" s="50" t="str">
        <f>IF($F18="Milano","X","")</f>
        <v/>
      </c>
      <c r="R17" s="17"/>
    </row>
    <row r="18" spans="1:18" ht="30" customHeight="1" x14ac:dyDescent="0.25">
      <c r="A18" s="39">
        <v>8</v>
      </c>
      <c r="B18" s="40">
        <v>42149</v>
      </c>
      <c r="C18" s="41" t="s">
        <v>60</v>
      </c>
      <c r="D18" s="42" t="s">
        <v>61</v>
      </c>
      <c r="E18" s="43" t="s">
        <v>39</v>
      </c>
      <c r="F18" s="43" t="s">
        <v>39</v>
      </c>
      <c r="G18" s="44">
        <f>48+103</f>
        <v>151</v>
      </c>
      <c r="H18" s="45">
        <f t="shared" si="1"/>
        <v>149.305025</v>
      </c>
      <c r="I18" s="46"/>
      <c r="J18" s="46"/>
      <c r="K18" s="47"/>
      <c r="L18" s="47"/>
      <c r="M18" s="47"/>
      <c r="N18" s="48">
        <f t="shared" si="2"/>
        <v>149.305025</v>
      </c>
      <c r="O18" s="52"/>
      <c r="P18" s="50" t="str">
        <f>IF($F18="Milano","X","")</f>
        <v/>
      </c>
      <c r="R18" s="17"/>
    </row>
    <row r="19" spans="1:18" ht="30" customHeight="1" x14ac:dyDescent="0.25">
      <c r="A19" s="39">
        <v>9</v>
      </c>
      <c r="B19" s="40">
        <v>42149</v>
      </c>
      <c r="C19" s="41" t="s">
        <v>60</v>
      </c>
      <c r="D19" s="42" t="s">
        <v>40</v>
      </c>
      <c r="E19" s="43" t="s">
        <v>41</v>
      </c>
      <c r="F19" s="43" t="s">
        <v>41</v>
      </c>
      <c r="G19" s="44"/>
      <c r="H19" s="45">
        <f t="shared" si="1"/>
        <v>0</v>
      </c>
      <c r="I19" s="46">
        <v>0.8</v>
      </c>
      <c r="J19" s="46"/>
      <c r="K19" s="47"/>
      <c r="L19" s="47"/>
      <c r="M19" s="47"/>
      <c r="N19" s="48">
        <f t="shared" si="2"/>
        <v>0.8</v>
      </c>
      <c r="O19" s="52"/>
      <c r="P19" s="50" t="str">
        <f>IF($F19="Milano","X","")</f>
        <v/>
      </c>
      <c r="R19" s="17"/>
    </row>
    <row r="20" spans="1:18" ht="30" customHeight="1" x14ac:dyDescent="0.25">
      <c r="A20" s="39">
        <v>10</v>
      </c>
      <c r="B20" s="40">
        <v>42151</v>
      </c>
      <c r="C20" s="41" t="s">
        <v>60</v>
      </c>
      <c r="D20" s="42" t="s">
        <v>56</v>
      </c>
      <c r="E20" s="43" t="s">
        <v>62</v>
      </c>
      <c r="F20" s="43" t="s">
        <v>62</v>
      </c>
      <c r="G20" s="44"/>
      <c r="H20" s="45">
        <f t="shared" si="1"/>
        <v>0</v>
      </c>
      <c r="I20" s="46">
        <v>59</v>
      </c>
      <c r="J20" s="46"/>
      <c r="K20" s="47"/>
      <c r="L20" s="47"/>
      <c r="M20" s="47"/>
      <c r="N20" s="48">
        <f t="shared" si="2"/>
        <v>59</v>
      </c>
      <c r="O20" s="52">
        <v>59</v>
      </c>
      <c r="P20" s="50" t="str">
        <f t="shared" si="3"/>
        <v/>
      </c>
      <c r="R20" s="17"/>
    </row>
    <row r="21" spans="1:18" ht="30" customHeight="1" x14ac:dyDescent="0.25">
      <c r="A21" s="39">
        <v>11</v>
      </c>
      <c r="B21" s="40">
        <v>42151</v>
      </c>
      <c r="C21" s="41" t="s">
        <v>60</v>
      </c>
      <c r="D21" s="42" t="s">
        <v>38</v>
      </c>
      <c r="E21" s="43" t="s">
        <v>59</v>
      </c>
      <c r="F21" s="43" t="s">
        <v>59</v>
      </c>
      <c r="G21" s="44">
        <v>35</v>
      </c>
      <c r="H21" s="45">
        <f t="shared" si="1"/>
        <v>34.607124999999996</v>
      </c>
      <c r="I21" s="46"/>
      <c r="J21" s="46"/>
      <c r="K21" s="47"/>
      <c r="L21" s="47"/>
      <c r="M21" s="47"/>
      <c r="N21" s="48">
        <f t="shared" si="2"/>
        <v>34.607124999999996</v>
      </c>
      <c r="O21" s="52"/>
      <c r="P21" s="50" t="str">
        <f t="shared" si="3"/>
        <v/>
      </c>
      <c r="R21" s="17"/>
    </row>
    <row r="22" spans="1:18" ht="30" customHeight="1" x14ac:dyDescent="0.25">
      <c r="A22" s="39">
        <v>12</v>
      </c>
      <c r="B22" s="40">
        <v>42153</v>
      </c>
      <c r="C22" s="41" t="s">
        <v>63</v>
      </c>
      <c r="D22" s="42" t="s">
        <v>75</v>
      </c>
      <c r="E22" s="43" t="s">
        <v>39</v>
      </c>
      <c r="F22" s="43" t="s">
        <v>39</v>
      </c>
      <c r="G22" s="44"/>
      <c r="H22" s="45"/>
      <c r="I22" s="46"/>
      <c r="J22" s="46"/>
      <c r="K22" s="47"/>
      <c r="L22" s="47"/>
      <c r="M22" s="47"/>
      <c r="N22" s="48">
        <f t="shared" si="2"/>
        <v>0</v>
      </c>
      <c r="O22" s="52">
        <v>250</v>
      </c>
      <c r="P22" s="50" t="str">
        <f t="shared" si="3"/>
        <v/>
      </c>
      <c r="R22" s="17"/>
    </row>
    <row r="23" spans="1:18" ht="30" customHeight="1" x14ac:dyDescent="0.25">
      <c r="A23" s="39">
        <v>13</v>
      </c>
      <c r="B23" s="40">
        <v>42153</v>
      </c>
      <c r="C23" s="41" t="s">
        <v>63</v>
      </c>
      <c r="D23" s="42" t="s">
        <v>38</v>
      </c>
      <c r="E23" s="43" t="s">
        <v>39</v>
      </c>
      <c r="F23" s="43" t="s">
        <v>39</v>
      </c>
      <c r="G23" s="44">
        <v>52</v>
      </c>
      <c r="H23" s="45">
        <f t="shared" si="1"/>
        <v>51.4163</v>
      </c>
      <c r="I23" s="46"/>
      <c r="J23" s="46"/>
      <c r="K23" s="47"/>
      <c r="L23" s="47"/>
      <c r="M23" s="47"/>
      <c r="N23" s="48">
        <f t="shared" si="2"/>
        <v>51.4163</v>
      </c>
      <c r="O23" s="52"/>
      <c r="P23" s="50" t="str">
        <f t="shared" si="3"/>
        <v/>
      </c>
      <c r="R23" s="17"/>
    </row>
    <row r="24" spans="1:18" ht="30" customHeight="1" x14ac:dyDescent="0.25">
      <c r="A24" s="39">
        <v>14</v>
      </c>
      <c r="B24" s="40">
        <v>42153</v>
      </c>
      <c r="C24" s="41" t="s">
        <v>63</v>
      </c>
      <c r="D24" s="42" t="s">
        <v>40</v>
      </c>
      <c r="E24" s="43" t="s">
        <v>41</v>
      </c>
      <c r="F24" s="43" t="s">
        <v>41</v>
      </c>
      <c r="G24" s="44"/>
      <c r="H24" s="45">
        <f t="shared" si="1"/>
        <v>0</v>
      </c>
      <c r="I24" s="46">
        <v>0.8</v>
      </c>
      <c r="J24" s="46"/>
      <c r="K24" s="47"/>
      <c r="L24" s="47"/>
      <c r="M24" s="47"/>
      <c r="N24" s="48">
        <f t="shared" si="2"/>
        <v>0.8</v>
      </c>
      <c r="O24" s="52"/>
      <c r="P24" s="50" t="str">
        <f t="shared" si="3"/>
        <v/>
      </c>
      <c r="R24" s="17"/>
    </row>
    <row r="25" spans="1:18" ht="30" customHeight="1" x14ac:dyDescent="0.25">
      <c r="A25" s="39">
        <v>15</v>
      </c>
      <c r="B25" s="40">
        <v>42153</v>
      </c>
      <c r="C25" s="41" t="s">
        <v>63</v>
      </c>
      <c r="D25" s="42" t="s">
        <v>56</v>
      </c>
      <c r="E25" s="43" t="s">
        <v>39</v>
      </c>
      <c r="F25" s="43" t="s">
        <v>39</v>
      </c>
      <c r="G25" s="44"/>
      <c r="H25" s="45">
        <f t="shared" si="1"/>
        <v>0</v>
      </c>
      <c r="I25" s="46">
        <v>40</v>
      </c>
      <c r="J25" s="46"/>
      <c r="K25" s="47"/>
      <c r="L25" s="47"/>
      <c r="M25" s="47"/>
      <c r="N25" s="48">
        <f t="shared" si="2"/>
        <v>40</v>
      </c>
      <c r="O25" s="52">
        <v>40</v>
      </c>
      <c r="P25" s="50" t="str">
        <f t="shared" si="3"/>
        <v/>
      </c>
      <c r="R25" s="17"/>
    </row>
    <row r="26" spans="1:18" ht="30" customHeight="1" x14ac:dyDescent="0.25">
      <c r="A26" s="39">
        <v>16</v>
      </c>
      <c r="B26" s="40">
        <v>42162</v>
      </c>
      <c r="C26" s="41" t="s">
        <v>63</v>
      </c>
      <c r="D26" s="42" t="s">
        <v>38</v>
      </c>
      <c r="E26" s="43" t="s">
        <v>39</v>
      </c>
      <c r="F26" s="43" t="s">
        <v>39</v>
      </c>
      <c r="G26" s="44">
        <v>52</v>
      </c>
      <c r="H26" s="45">
        <f t="shared" si="1"/>
        <v>51.4163</v>
      </c>
      <c r="I26" s="46"/>
      <c r="J26" s="46"/>
      <c r="K26" s="47"/>
      <c r="L26" s="47"/>
      <c r="M26" s="47"/>
      <c r="N26" s="48">
        <f t="shared" si="2"/>
        <v>51.4163</v>
      </c>
      <c r="O26" s="52"/>
      <c r="P26" s="50" t="str">
        <f t="shared" si="3"/>
        <v/>
      </c>
      <c r="R26" s="17"/>
    </row>
    <row r="27" spans="1:18" ht="30" customHeight="1" x14ac:dyDescent="0.25">
      <c r="A27" s="39">
        <v>17</v>
      </c>
      <c r="B27" s="40">
        <v>42162</v>
      </c>
      <c r="C27" s="41" t="s">
        <v>63</v>
      </c>
      <c r="D27" s="42" t="s">
        <v>40</v>
      </c>
      <c r="E27" s="43" t="s">
        <v>41</v>
      </c>
      <c r="F27" s="43" t="s">
        <v>41</v>
      </c>
      <c r="G27" s="44"/>
      <c r="H27" s="45">
        <f t="shared" si="1"/>
        <v>0</v>
      </c>
      <c r="I27" s="46">
        <v>0.8</v>
      </c>
      <c r="J27" s="46"/>
      <c r="K27" s="47"/>
      <c r="L27" s="47"/>
      <c r="M27" s="47"/>
      <c r="N27" s="48">
        <f t="shared" si="2"/>
        <v>0.8</v>
      </c>
      <c r="O27" s="52"/>
      <c r="P27" s="50" t="str">
        <f t="shared" si="3"/>
        <v/>
      </c>
      <c r="R27" s="17"/>
    </row>
    <row r="28" spans="1:18" ht="30" customHeight="1" x14ac:dyDescent="0.25">
      <c r="A28" s="39">
        <v>18</v>
      </c>
      <c r="B28" s="40">
        <v>42153</v>
      </c>
      <c r="C28" s="41" t="s">
        <v>63</v>
      </c>
      <c r="D28" s="42" t="s">
        <v>42</v>
      </c>
      <c r="E28" s="43" t="s">
        <v>39</v>
      </c>
      <c r="F28" s="43" t="s">
        <v>39</v>
      </c>
      <c r="G28" s="44"/>
      <c r="H28" s="45">
        <f t="shared" si="1"/>
        <v>0</v>
      </c>
      <c r="I28" s="46"/>
      <c r="J28" s="46"/>
      <c r="K28" s="47"/>
      <c r="L28" s="47"/>
      <c r="M28" s="47">
        <v>8.6</v>
      </c>
      <c r="N28" s="48">
        <f t="shared" si="2"/>
        <v>8.6</v>
      </c>
      <c r="O28" s="52"/>
      <c r="P28" s="50" t="str">
        <f t="shared" si="3"/>
        <v/>
      </c>
      <c r="R28" s="17"/>
    </row>
    <row r="29" spans="1:18" ht="30" customHeight="1" x14ac:dyDescent="0.25">
      <c r="A29" s="39">
        <v>19</v>
      </c>
      <c r="B29" s="40">
        <v>42151</v>
      </c>
      <c r="C29" s="41" t="s">
        <v>63</v>
      </c>
      <c r="D29" s="42" t="s">
        <v>42</v>
      </c>
      <c r="E29" s="43" t="s">
        <v>52</v>
      </c>
      <c r="F29" s="43" t="s">
        <v>52</v>
      </c>
      <c r="G29" s="44"/>
      <c r="H29" s="45">
        <f t="shared" si="1"/>
        <v>0</v>
      </c>
      <c r="I29" s="46"/>
      <c r="J29" s="46"/>
      <c r="K29" s="47"/>
      <c r="L29" s="47"/>
      <c r="M29" s="47">
        <v>18.62</v>
      </c>
      <c r="N29" s="48">
        <f t="shared" si="2"/>
        <v>18.62</v>
      </c>
      <c r="O29" s="52"/>
      <c r="P29" s="50" t="str">
        <f t="shared" si="3"/>
        <v>X</v>
      </c>
      <c r="R29" s="17"/>
    </row>
    <row r="30" spans="1:18" ht="30" customHeight="1" x14ac:dyDescent="0.25">
      <c r="A30" s="39">
        <v>20</v>
      </c>
      <c r="B30" s="40">
        <v>42135</v>
      </c>
      <c r="C30" s="41" t="s">
        <v>55</v>
      </c>
      <c r="D30" s="42" t="s">
        <v>75</v>
      </c>
      <c r="E30" s="43" t="s">
        <v>52</v>
      </c>
      <c r="F30" s="43" t="s">
        <v>52</v>
      </c>
      <c r="G30" s="44"/>
      <c r="H30" s="45">
        <f t="shared" si="1"/>
        <v>0</v>
      </c>
      <c r="I30" s="46"/>
      <c r="J30" s="46"/>
      <c r="K30" s="47"/>
      <c r="L30" s="47"/>
      <c r="M30" s="47"/>
      <c r="N30" s="48">
        <f t="shared" si="2"/>
        <v>0</v>
      </c>
      <c r="O30" s="52">
        <v>150</v>
      </c>
      <c r="P30" s="50" t="str">
        <f t="shared" si="3"/>
        <v>X</v>
      </c>
      <c r="R30" s="17"/>
    </row>
    <row r="34" spans="2:12" x14ac:dyDescent="0.25">
      <c r="B34" s="17" t="s">
        <v>43</v>
      </c>
      <c r="G34" s="17" t="s">
        <v>44</v>
      </c>
      <c r="L34" s="17" t="s">
        <v>45</v>
      </c>
    </row>
  </sheetData>
  <mergeCells count="24">
    <mergeCell ref="B1:D1"/>
    <mergeCell ref="E1:F1"/>
    <mergeCell ref="B2:D2"/>
    <mergeCell ref="E2:F2"/>
    <mergeCell ref="B3:D3"/>
    <mergeCell ref="E3:F3"/>
    <mergeCell ref="A8:A10"/>
    <mergeCell ref="C8:C10"/>
    <mergeCell ref="D8:D10"/>
    <mergeCell ref="E8:E10"/>
    <mergeCell ref="F8:F10"/>
    <mergeCell ref="P8:P10"/>
    <mergeCell ref="L9:L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5" priority="2" operator="notEqual">
      <formula>0</formula>
    </cfRule>
  </conditionalFormatting>
  <conditionalFormatting sqref="M1">
    <cfRule type="cellIs" dxfId="4" priority="1" operator="notEqual">
      <formula>0</formula>
    </cfRule>
  </conditionalFormatting>
  <dataValidations count="13">
    <dataValidation type="textLength" operator="greaterThan" allowBlank="1" sqref="C33">
      <formula1>1</formula1>
      <formula2>0</formula2>
    </dataValidation>
    <dataValidation type="date" operator="greaterThanOrEqual" showErrorMessage="1" errorTitle="Data" error="Inserire una data superiore al 1/11/2000" sqref="B33 B19:B23 B11:B16">
      <formula1>36831</formula1>
      <formula2>0</formula2>
    </dataValidation>
    <dataValidation type="textLength" operator="greaterThan" sqref="F33 G28:G30 G25:G26">
      <formula1>1</formula1>
      <formula2>0</formula2>
    </dataValidation>
    <dataValidation type="textLength" operator="greaterThan" allowBlank="1" showErrorMessage="1" sqref="D33:E33 F29:F30 F26">
      <formula1>1</formula1>
      <formula2>0</formula2>
    </dataValidation>
    <dataValidation type="decimal" operator="greaterThanOrEqual" allowBlank="1" showErrorMessage="1" errorTitle="Valore" error="Inserire un numero maggiore o uguale a 0 (zero)!" sqref="H33:M33 K20:M30 L14:M19 H11:M13 H14:J30">
      <formula1>0</formula1>
      <formula2>0</formula2>
    </dataValidation>
    <dataValidation type="whole" operator="greaterThanOrEqual" allowBlank="1" showErrorMessage="1" errorTitle="Valore" error="Inserire un numero maggiore o uguale a 0 (zero)!" sqref="N33 N11:N30">
      <formula1>0</formula1>
      <formula2>0</formula2>
    </dataValidation>
    <dataValidation type="list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2598425196850394" bottom="0.74803149606299213" header="0.31496062992125984" footer="0.31496062992125984"/>
  <pageSetup paperSize="9" scale="2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50" zoomScaleNormal="50" zoomScaleSheetLayoutView="50" workbookViewId="0">
      <selection activeCell="E12" sqref="E12"/>
    </sheetView>
  </sheetViews>
  <sheetFormatPr defaultColWidth="8.85546875" defaultRowHeight="18.75" x14ac:dyDescent="0.25"/>
  <cols>
    <col min="1" max="1" width="6.7109375" style="53" customWidth="1"/>
    <col min="2" max="2" width="19.42578125" style="17" customWidth="1"/>
    <col min="3" max="3" width="25.5703125" style="17" bestFit="1" customWidth="1"/>
    <col min="4" max="4" width="36.140625" style="17" customWidth="1"/>
    <col min="5" max="5" width="28.7109375" style="17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19.85546875" style="17" customWidth="1"/>
    <col min="12" max="12" width="22.140625" style="17" customWidth="1"/>
    <col min="13" max="13" width="25.42578125" style="17" customWidth="1"/>
    <col min="14" max="16" width="19.85546875" style="17" customWidth="1"/>
    <col min="17" max="17" width="22.7109375" style="5" customWidth="1"/>
    <col min="18" max="18" width="8.42578125" style="17" customWidth="1"/>
    <col min="19" max="16384" width="8.85546875" style="17"/>
  </cols>
  <sheetData>
    <row r="1" spans="1:18" s="4" customFormat="1" ht="35.25" customHeight="1" x14ac:dyDescent="0.25">
      <c r="A1" s="1"/>
      <c r="B1" s="95" t="s">
        <v>0</v>
      </c>
      <c r="C1" s="95"/>
      <c r="D1" s="95" t="s">
        <v>46</v>
      </c>
      <c r="E1" s="96" t="s">
        <v>1</v>
      </c>
      <c r="F1" s="96"/>
      <c r="G1" s="2">
        <v>42125</v>
      </c>
      <c r="H1" s="3" t="s">
        <v>65</v>
      </c>
      <c r="L1" s="4" t="s">
        <v>2</v>
      </c>
      <c r="M1" s="5">
        <f>+P1-N7</f>
        <v>0</v>
      </c>
      <c r="N1" s="6" t="s">
        <v>3</v>
      </c>
      <c r="O1" s="7"/>
      <c r="P1" s="55">
        <f>SUM(H7:M7)</f>
        <v>275.3</v>
      </c>
      <c r="Q1" s="59">
        <f>SUM(Q11:Q13)</f>
        <v>67.459999999999994</v>
      </c>
    </row>
    <row r="2" spans="1:18" s="4" customFormat="1" ht="35.25" customHeight="1" x14ac:dyDescent="0.25">
      <c r="A2" s="1"/>
      <c r="B2" s="97" t="s">
        <v>5</v>
      </c>
      <c r="C2" s="97"/>
      <c r="D2" s="97" t="s">
        <v>6</v>
      </c>
      <c r="E2" s="96" t="s">
        <v>6</v>
      </c>
      <c r="F2" s="96"/>
      <c r="G2" s="9"/>
      <c r="H2" s="9"/>
      <c r="N2" s="10" t="s">
        <v>7</v>
      </c>
      <c r="O2" s="11"/>
      <c r="P2" s="56"/>
      <c r="Q2" s="59"/>
    </row>
    <row r="3" spans="1:18" s="4" customFormat="1" ht="35.25" customHeight="1" x14ac:dyDescent="0.25">
      <c r="A3" s="1"/>
      <c r="B3" s="97" t="s">
        <v>9</v>
      </c>
      <c r="C3" s="97"/>
      <c r="D3" s="97" t="s">
        <v>8</v>
      </c>
      <c r="E3" s="96" t="s">
        <v>8</v>
      </c>
      <c r="F3" s="96"/>
      <c r="N3" s="10" t="s">
        <v>10</v>
      </c>
      <c r="O3" s="11"/>
      <c r="P3" s="56">
        <f>+O7</f>
        <v>531.27</v>
      </c>
      <c r="Q3" s="60">
        <f>SUM(Q11:Q14)</f>
        <v>130.22</v>
      </c>
    </row>
    <row r="4" spans="1:18" s="4" customFormat="1" ht="35.25" customHeight="1" thickBot="1" x14ac:dyDescent="0.3">
      <c r="A4" s="1"/>
      <c r="E4" s="14"/>
      <c r="F4" s="14" t="s">
        <v>11</v>
      </c>
      <c r="G4" s="10">
        <v>1</v>
      </c>
      <c r="H4" s="15"/>
      <c r="I4" s="16"/>
      <c r="J4" s="16"/>
      <c r="K4" s="16"/>
      <c r="L4" s="17"/>
      <c r="M4" s="17"/>
      <c r="N4" s="18" t="s">
        <v>12</v>
      </c>
      <c r="O4" s="19"/>
      <c r="P4" s="57"/>
      <c r="Q4" s="60"/>
    </row>
    <row r="5" spans="1:18" s="4" customFormat="1" ht="33" customHeight="1" thickTop="1" thickBot="1" x14ac:dyDescent="0.3">
      <c r="A5" s="1"/>
      <c r="B5" s="21" t="s">
        <v>13</v>
      </c>
      <c r="C5" s="22"/>
      <c r="D5" s="23"/>
      <c r="E5" s="24">
        <v>3</v>
      </c>
      <c r="F5" s="14" t="s">
        <v>14</v>
      </c>
      <c r="G5" s="10">
        <v>1.1100000000000001</v>
      </c>
      <c r="H5" s="15"/>
      <c r="N5" s="74" t="s">
        <v>15</v>
      </c>
      <c r="O5" s="74"/>
      <c r="P5" s="62">
        <f>P1-P2-P3-P4</f>
        <v>-255.96999999999997</v>
      </c>
      <c r="Q5" s="63">
        <f>Q1-Q3</f>
        <v>-62.760000000000005</v>
      </c>
    </row>
    <row r="6" spans="1:18" s="4" customFormat="1" ht="31.5" customHeight="1" thickTop="1" thickBot="1" x14ac:dyDescent="0.3">
      <c r="A6" s="1"/>
      <c r="B6" s="26" t="s">
        <v>88</v>
      </c>
      <c r="C6" s="26"/>
      <c r="D6" s="26"/>
      <c r="E6" s="14"/>
      <c r="F6" s="14" t="s">
        <v>17</v>
      </c>
      <c r="G6" s="10">
        <v>11.11</v>
      </c>
      <c r="H6" s="27"/>
      <c r="Q6" s="13"/>
      <c r="R6" s="14"/>
    </row>
    <row r="7" spans="1:18" s="4" customFormat="1" ht="27" customHeight="1" thickBot="1" x14ac:dyDescent="0.3">
      <c r="A7" s="28"/>
      <c r="B7" s="29"/>
      <c r="C7" s="29"/>
      <c r="D7" s="30" t="s">
        <v>47</v>
      </c>
      <c r="E7" s="75" t="s">
        <v>19</v>
      </c>
      <c r="F7" s="76"/>
      <c r="G7" s="31">
        <f t="shared" ref="G7:O7" si="0">SUM(G11:G18)</f>
        <v>0</v>
      </c>
      <c r="H7" s="31">
        <f t="shared" si="0"/>
        <v>0</v>
      </c>
      <c r="I7" s="32">
        <f t="shared" si="0"/>
        <v>0</v>
      </c>
      <c r="J7" s="33">
        <f t="shared" si="0"/>
        <v>0</v>
      </c>
      <c r="K7" s="34">
        <f t="shared" si="0"/>
        <v>0</v>
      </c>
      <c r="L7" s="34">
        <f t="shared" si="0"/>
        <v>215</v>
      </c>
      <c r="M7" s="34">
        <f t="shared" si="0"/>
        <v>60.3</v>
      </c>
      <c r="N7" s="34">
        <f t="shared" si="0"/>
        <v>275.3</v>
      </c>
      <c r="O7" s="35">
        <f t="shared" si="0"/>
        <v>531.27</v>
      </c>
      <c r="P7" s="13"/>
    </row>
    <row r="8" spans="1:18" ht="36" customHeight="1" thickTop="1" thickBot="1" x14ac:dyDescent="0.3">
      <c r="A8" s="89"/>
      <c r="B8" s="36" t="s">
        <v>33</v>
      </c>
      <c r="C8" s="91" t="s">
        <v>20</v>
      </c>
      <c r="D8" s="93" t="s">
        <v>21</v>
      </c>
      <c r="E8" s="92" t="s">
        <v>48</v>
      </c>
      <c r="F8" s="94" t="s">
        <v>49</v>
      </c>
      <c r="G8" s="77" t="s">
        <v>24</v>
      </c>
      <c r="H8" s="78" t="s">
        <v>25</v>
      </c>
      <c r="I8" s="81" t="s">
        <v>26</v>
      </c>
      <c r="J8" s="81" t="s">
        <v>27</v>
      </c>
      <c r="K8" s="81" t="s">
        <v>28</v>
      </c>
      <c r="L8" s="83" t="s">
        <v>50</v>
      </c>
      <c r="M8" s="84"/>
      <c r="N8" s="85" t="s">
        <v>30</v>
      </c>
      <c r="O8" s="87" t="s">
        <v>31</v>
      </c>
      <c r="P8" s="69" t="s">
        <v>32</v>
      </c>
      <c r="Q8" s="98" t="s">
        <v>51</v>
      </c>
    </row>
    <row r="9" spans="1:18" ht="36" customHeight="1" thickTop="1" thickBot="1" x14ac:dyDescent="0.3">
      <c r="A9" s="90"/>
      <c r="B9" s="36" t="s">
        <v>33</v>
      </c>
      <c r="C9" s="92"/>
      <c r="D9" s="92"/>
      <c r="E9" s="92"/>
      <c r="F9" s="94"/>
      <c r="G9" s="77"/>
      <c r="H9" s="79" t="s">
        <v>26</v>
      </c>
      <c r="I9" s="82" t="s">
        <v>26</v>
      </c>
      <c r="J9" s="82"/>
      <c r="K9" s="82" t="s">
        <v>34</v>
      </c>
      <c r="L9" s="70" t="s">
        <v>35</v>
      </c>
      <c r="M9" s="72" t="s">
        <v>36</v>
      </c>
      <c r="N9" s="86"/>
      <c r="O9" s="88"/>
      <c r="P9" s="69"/>
      <c r="Q9" s="99"/>
    </row>
    <row r="10" spans="1:18" ht="37.5" customHeight="1" thickTop="1" thickBot="1" x14ac:dyDescent="0.3">
      <c r="A10" s="90"/>
      <c r="B10" s="61"/>
      <c r="C10" s="92"/>
      <c r="D10" s="92"/>
      <c r="E10" s="92"/>
      <c r="F10" s="94"/>
      <c r="G10" s="38" t="s">
        <v>37</v>
      </c>
      <c r="H10" s="80"/>
      <c r="I10" s="82"/>
      <c r="J10" s="82"/>
      <c r="K10" s="82"/>
      <c r="L10" s="71"/>
      <c r="M10" s="73"/>
      <c r="N10" s="86"/>
      <c r="O10" s="88"/>
      <c r="P10" s="69"/>
      <c r="Q10" s="99"/>
    </row>
    <row r="11" spans="1:18" ht="30" customHeight="1" thickTop="1" x14ac:dyDescent="0.25">
      <c r="A11" s="39">
        <v>1</v>
      </c>
      <c r="B11" s="40">
        <v>42137</v>
      </c>
      <c r="C11" s="41" t="s">
        <v>55</v>
      </c>
      <c r="D11" s="42" t="s">
        <v>42</v>
      </c>
      <c r="E11" s="43" t="s">
        <v>68</v>
      </c>
      <c r="F11" s="43" t="s">
        <v>67</v>
      </c>
      <c r="G11" s="44"/>
      <c r="H11" s="45">
        <f t="shared" ref="H11:H18" si="1">IF($D$3="si",($G$5/$G$6*G11),IF($D$3="no",G11*$G$4,0))</f>
        <v>0</v>
      </c>
      <c r="I11" s="46"/>
      <c r="J11" s="46"/>
      <c r="K11" s="47"/>
      <c r="L11" s="47"/>
      <c r="M11" s="47">
        <v>41.3</v>
      </c>
      <c r="N11" s="54">
        <f t="shared" ref="N11:N18" si="2">SUM(H11:M11)</f>
        <v>41.3</v>
      </c>
      <c r="O11" s="49">
        <v>41.3</v>
      </c>
      <c r="P11" s="50"/>
      <c r="Q11" s="50">
        <v>10.119999999999999</v>
      </c>
    </row>
    <row r="12" spans="1:18" ht="30" customHeight="1" x14ac:dyDescent="0.25">
      <c r="A12" s="51">
        <v>2</v>
      </c>
      <c r="B12" s="40">
        <v>42137</v>
      </c>
      <c r="C12" s="41" t="s">
        <v>55</v>
      </c>
      <c r="D12" s="42" t="s">
        <v>42</v>
      </c>
      <c r="E12" s="43" t="s">
        <v>68</v>
      </c>
      <c r="F12" s="43" t="s">
        <v>67</v>
      </c>
      <c r="G12" s="44"/>
      <c r="H12" s="45">
        <f t="shared" si="1"/>
        <v>0</v>
      </c>
      <c r="I12" s="46"/>
      <c r="J12" s="46"/>
      <c r="K12" s="47"/>
      <c r="L12" s="47"/>
      <c r="M12" s="47">
        <v>19</v>
      </c>
      <c r="N12" s="54">
        <f t="shared" si="2"/>
        <v>19</v>
      </c>
      <c r="O12" s="52">
        <v>19</v>
      </c>
      <c r="P12" s="50"/>
      <c r="Q12" s="50">
        <v>4.66</v>
      </c>
    </row>
    <row r="13" spans="1:18" ht="30" customHeight="1" x14ac:dyDescent="0.25">
      <c r="A13" s="51">
        <v>3</v>
      </c>
      <c r="B13" s="40">
        <v>42137</v>
      </c>
      <c r="C13" s="41" t="s">
        <v>55</v>
      </c>
      <c r="D13" s="42" t="s">
        <v>87</v>
      </c>
      <c r="E13" s="43" t="s">
        <v>68</v>
      </c>
      <c r="F13" s="43" t="s">
        <v>67</v>
      </c>
      <c r="G13" s="44"/>
      <c r="H13" s="45">
        <f t="shared" si="1"/>
        <v>0</v>
      </c>
      <c r="I13" s="46"/>
      <c r="J13" s="46"/>
      <c r="K13" s="47"/>
      <c r="L13" s="47">
        <v>215</v>
      </c>
      <c r="M13" s="47"/>
      <c r="N13" s="54">
        <f t="shared" si="2"/>
        <v>215</v>
      </c>
      <c r="O13" s="52">
        <v>215</v>
      </c>
      <c r="P13" s="50" t="str">
        <f t="shared" ref="P13:P18" si="3">IF(F13="Milano","X","")</f>
        <v/>
      </c>
      <c r="Q13" s="50">
        <v>52.68</v>
      </c>
    </row>
    <row r="14" spans="1:18" ht="30" customHeight="1" x14ac:dyDescent="0.25">
      <c r="A14" s="51">
        <v>4</v>
      </c>
      <c r="B14" s="40">
        <v>42137</v>
      </c>
      <c r="C14" s="41"/>
      <c r="D14" s="42" t="s">
        <v>89</v>
      </c>
      <c r="E14" s="43" t="s">
        <v>68</v>
      </c>
      <c r="F14" s="43" t="s">
        <v>67</v>
      </c>
      <c r="G14" s="44"/>
      <c r="H14" s="45">
        <f t="shared" si="1"/>
        <v>0</v>
      </c>
      <c r="I14" s="46"/>
      <c r="J14" s="46"/>
      <c r="K14" s="47"/>
      <c r="L14" s="47"/>
      <c r="M14" s="47"/>
      <c r="N14" s="54">
        <f t="shared" si="2"/>
        <v>0</v>
      </c>
      <c r="O14" s="52">
        <v>255.97</v>
      </c>
      <c r="P14" s="50" t="str">
        <f t="shared" si="3"/>
        <v/>
      </c>
      <c r="Q14" s="50">
        <v>62.76</v>
      </c>
    </row>
    <row r="15" spans="1:18" ht="30" customHeight="1" x14ac:dyDescent="0.25">
      <c r="A15" s="51">
        <v>5</v>
      </c>
      <c r="B15" s="40"/>
      <c r="C15" s="41"/>
      <c r="D15" s="41"/>
      <c r="E15" s="43"/>
      <c r="F15" s="43"/>
      <c r="G15" s="44"/>
      <c r="H15" s="45">
        <f t="shared" si="1"/>
        <v>0</v>
      </c>
      <c r="I15" s="46"/>
      <c r="J15" s="46"/>
      <c r="K15" s="47"/>
      <c r="L15" s="47"/>
      <c r="M15" s="47"/>
      <c r="N15" s="54">
        <f t="shared" si="2"/>
        <v>0</v>
      </c>
      <c r="O15" s="52"/>
      <c r="P15" s="50" t="str">
        <f t="shared" si="3"/>
        <v/>
      </c>
      <c r="Q15" s="50"/>
    </row>
    <row r="16" spans="1:18" ht="30" customHeight="1" x14ac:dyDescent="0.25">
      <c r="A16" s="51">
        <v>6</v>
      </c>
      <c r="B16" s="40"/>
      <c r="C16" s="41"/>
      <c r="D16" s="41"/>
      <c r="E16" s="43"/>
      <c r="F16" s="43"/>
      <c r="G16" s="44"/>
      <c r="H16" s="45">
        <f t="shared" si="1"/>
        <v>0</v>
      </c>
      <c r="I16" s="46"/>
      <c r="J16" s="46"/>
      <c r="K16" s="47"/>
      <c r="L16" s="47"/>
      <c r="M16" s="47"/>
      <c r="N16" s="54">
        <f t="shared" si="2"/>
        <v>0</v>
      </c>
      <c r="O16" s="52"/>
      <c r="P16" s="50" t="str">
        <f t="shared" si="3"/>
        <v/>
      </c>
      <c r="Q16" s="50"/>
    </row>
    <row r="17" spans="1:17" ht="30" customHeight="1" x14ac:dyDescent="0.25">
      <c r="A17" s="51">
        <v>7</v>
      </c>
      <c r="B17" s="40"/>
      <c r="C17" s="41"/>
      <c r="D17" s="42"/>
      <c r="E17" s="43"/>
      <c r="F17" s="43"/>
      <c r="G17" s="44"/>
      <c r="H17" s="45">
        <f t="shared" si="1"/>
        <v>0</v>
      </c>
      <c r="I17" s="46"/>
      <c r="J17" s="46"/>
      <c r="K17" s="47"/>
      <c r="L17" s="47"/>
      <c r="M17" s="47"/>
      <c r="N17" s="54">
        <f t="shared" si="2"/>
        <v>0</v>
      </c>
      <c r="O17" s="52"/>
      <c r="P17" s="50" t="str">
        <f t="shared" si="3"/>
        <v/>
      </c>
      <c r="Q17" s="50"/>
    </row>
    <row r="18" spans="1:17" ht="30" customHeight="1" x14ac:dyDescent="0.25">
      <c r="A18" s="51">
        <v>8</v>
      </c>
      <c r="B18" s="40"/>
      <c r="C18" s="41"/>
      <c r="D18" s="42"/>
      <c r="E18" s="43"/>
      <c r="F18" s="43"/>
      <c r="G18" s="44"/>
      <c r="H18" s="45">
        <f t="shared" si="1"/>
        <v>0</v>
      </c>
      <c r="I18" s="46"/>
      <c r="J18" s="46"/>
      <c r="K18" s="47"/>
      <c r="L18" s="47"/>
      <c r="M18" s="47"/>
      <c r="N18" s="54">
        <f t="shared" si="2"/>
        <v>0</v>
      </c>
      <c r="O18" s="52"/>
      <c r="P18" s="50" t="str">
        <f t="shared" si="3"/>
        <v/>
      </c>
      <c r="Q18" s="50"/>
    </row>
    <row r="20" spans="1:17" x14ac:dyDescent="0.25">
      <c r="B20" s="17" t="s">
        <v>43</v>
      </c>
      <c r="G20" s="17" t="s">
        <v>44</v>
      </c>
      <c r="L20" s="17" t="s">
        <v>45</v>
      </c>
    </row>
  </sheetData>
  <mergeCells count="25">
    <mergeCell ref="B1:D1"/>
    <mergeCell ref="E1:F1"/>
    <mergeCell ref="B2:D2"/>
    <mergeCell ref="E2:F2"/>
    <mergeCell ref="B3:D3"/>
    <mergeCell ref="E3:F3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Q8:Q10"/>
    <mergeCell ref="L9:L10"/>
    <mergeCell ref="M9:M10"/>
    <mergeCell ref="J8:J10"/>
    <mergeCell ref="K8:K10"/>
    <mergeCell ref="L8:M8"/>
    <mergeCell ref="N8:N10"/>
    <mergeCell ref="O8:O10"/>
    <mergeCell ref="P8:P10"/>
  </mergeCells>
  <conditionalFormatting sqref="M1">
    <cfRule type="cellIs" dxfId="3" priority="1" operator="notEqual">
      <formula>0</formula>
    </cfRule>
  </conditionalFormatting>
  <dataValidations count="11"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F3">
      <formula1>#REF!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19">
      <formula1>0</formula1>
      <formula2>0</formula2>
    </dataValidation>
    <dataValidation type="decimal" operator="greaterThanOrEqual" allowBlank="1" showErrorMessage="1" errorTitle="Valore" error="Inserire un numero maggiore o uguale a 0 (zero)!" sqref="H19:M19 M18 I17:L18 J13:L16 J12:M12 H12:H18 H11:M11">
      <formula1>0</formula1>
      <formula2>0</formula2>
    </dataValidation>
    <dataValidation type="textLength" operator="greaterThan" allowBlank="1" showErrorMessage="1" sqref="D19:E19">
      <formula1>1</formula1>
      <formula2>0</formula2>
    </dataValidation>
    <dataValidation type="textLength" operator="greaterThan" sqref="F19">
      <formula1>1</formula1>
      <formula2>0</formula2>
    </dataValidation>
    <dataValidation type="date" operator="greaterThanOrEqual" showErrorMessage="1" errorTitle="Data" error="Inserire una data superiore al 1/11/2000" sqref="B19 B11:B14">
      <formula1>36831</formula1>
      <formula2>0</formula2>
    </dataValidation>
    <dataValidation type="textLength" operator="greaterThan" allowBlank="1" sqref="C19">
      <formula1>1</formula1>
      <formula2>0</formula2>
    </dataValidation>
  </dataValidations>
  <pageMargins left="0.70866141732283472" right="0.70866141732283472" top="1.4960629921259843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50" zoomScaleNormal="50" zoomScaleSheetLayoutView="50" workbookViewId="0">
      <selection activeCell="B7" sqref="B7"/>
    </sheetView>
  </sheetViews>
  <sheetFormatPr defaultColWidth="8.85546875" defaultRowHeight="18.75" x14ac:dyDescent="0.25"/>
  <cols>
    <col min="1" max="1" width="6.7109375" style="53" customWidth="1"/>
    <col min="2" max="2" width="19.42578125" style="17" customWidth="1"/>
    <col min="3" max="3" width="25.5703125" style="17" bestFit="1" customWidth="1"/>
    <col min="4" max="4" width="36.140625" style="17" customWidth="1"/>
    <col min="5" max="5" width="28.7109375" style="17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19.85546875" style="17" customWidth="1"/>
    <col min="12" max="12" width="22.140625" style="17" customWidth="1"/>
    <col min="13" max="13" width="25.42578125" style="17" customWidth="1"/>
    <col min="14" max="16" width="19.85546875" style="17" customWidth="1"/>
    <col min="17" max="17" width="22.7109375" style="5" customWidth="1"/>
    <col min="18" max="18" width="8.42578125" style="17" customWidth="1"/>
    <col min="19" max="16384" width="8.85546875" style="17"/>
  </cols>
  <sheetData>
    <row r="1" spans="1:18" s="4" customFormat="1" ht="35.25" customHeight="1" x14ac:dyDescent="0.25">
      <c r="A1" s="1"/>
      <c r="B1" s="95" t="s">
        <v>0</v>
      </c>
      <c r="C1" s="95"/>
      <c r="D1" s="95" t="s">
        <v>46</v>
      </c>
      <c r="E1" s="96" t="s">
        <v>1</v>
      </c>
      <c r="F1" s="96"/>
      <c r="G1" s="2">
        <v>42125</v>
      </c>
      <c r="H1" s="3" t="s">
        <v>66</v>
      </c>
      <c r="L1" s="4" t="s">
        <v>2</v>
      </c>
      <c r="M1" s="5">
        <f>+P1-N7</f>
        <v>0</v>
      </c>
      <c r="N1" s="6" t="s">
        <v>3</v>
      </c>
      <c r="O1" s="7"/>
      <c r="P1" s="55">
        <f>SUM(H7:M7)</f>
        <v>20.265999999999998</v>
      </c>
      <c r="Q1" s="59">
        <f>SUM(Q11:Q18)</f>
        <v>26.37</v>
      </c>
    </row>
    <row r="2" spans="1:18" s="4" customFormat="1" ht="35.25" customHeight="1" x14ac:dyDescent="0.25">
      <c r="A2" s="1"/>
      <c r="B2" s="97" t="s">
        <v>5</v>
      </c>
      <c r="C2" s="97"/>
      <c r="D2" s="97" t="s">
        <v>6</v>
      </c>
      <c r="E2" s="96" t="s">
        <v>6</v>
      </c>
      <c r="F2" s="96"/>
      <c r="G2" s="9"/>
      <c r="H2" s="9"/>
      <c r="N2" s="10" t="s">
        <v>7</v>
      </c>
      <c r="O2" s="11"/>
      <c r="P2" s="56"/>
      <c r="Q2" s="59"/>
    </row>
    <row r="3" spans="1:18" s="4" customFormat="1" ht="35.25" customHeight="1" x14ac:dyDescent="0.25">
      <c r="A3" s="1"/>
      <c r="B3" s="97" t="s">
        <v>9</v>
      </c>
      <c r="C3" s="97"/>
      <c r="D3" s="97" t="s">
        <v>8</v>
      </c>
      <c r="E3" s="96" t="s">
        <v>8</v>
      </c>
      <c r="F3" s="96"/>
      <c r="N3" s="10" t="s">
        <v>10</v>
      </c>
      <c r="O3" s="11"/>
      <c r="P3" s="56">
        <f>+O7</f>
        <v>10.846</v>
      </c>
      <c r="Q3" s="60">
        <f>Q11</f>
        <v>14.14</v>
      </c>
    </row>
    <row r="4" spans="1:18" s="4" customFormat="1" ht="35.25" customHeight="1" thickBot="1" x14ac:dyDescent="0.3">
      <c r="A4" s="1"/>
      <c r="E4" s="14"/>
      <c r="F4" s="14" t="s">
        <v>11</v>
      </c>
      <c r="G4" s="10">
        <v>1</v>
      </c>
      <c r="H4" s="15"/>
      <c r="I4" s="16"/>
      <c r="J4" s="16"/>
      <c r="K4" s="16"/>
      <c r="L4" s="17"/>
      <c r="M4" s="17"/>
      <c r="N4" s="18" t="s">
        <v>12</v>
      </c>
      <c r="O4" s="19"/>
      <c r="P4" s="57"/>
      <c r="Q4" s="60"/>
    </row>
    <row r="5" spans="1:18" s="4" customFormat="1" ht="33" customHeight="1" thickTop="1" thickBot="1" x14ac:dyDescent="0.3">
      <c r="A5" s="1"/>
      <c r="B5" s="21" t="s">
        <v>13</v>
      </c>
      <c r="C5" s="22"/>
      <c r="D5" s="23"/>
      <c r="E5" s="24">
        <v>2</v>
      </c>
      <c r="F5" s="14" t="s">
        <v>14</v>
      </c>
      <c r="G5" s="10">
        <v>1.1100000000000001</v>
      </c>
      <c r="H5" s="15"/>
      <c r="N5" s="74" t="s">
        <v>15</v>
      </c>
      <c r="O5" s="74"/>
      <c r="P5" s="58">
        <f>P1-P2-P3-P4</f>
        <v>9.4199999999999982</v>
      </c>
      <c r="Q5" s="60">
        <f>Q1-Q3</f>
        <v>12.23</v>
      </c>
    </row>
    <row r="6" spans="1:18" s="4" customFormat="1" ht="31.5" customHeight="1" thickTop="1" thickBot="1" x14ac:dyDescent="0.3">
      <c r="A6" s="1"/>
      <c r="B6" s="26" t="s">
        <v>90</v>
      </c>
      <c r="C6" s="26"/>
      <c r="D6" s="26"/>
      <c r="E6" s="14"/>
      <c r="F6" s="14" t="s">
        <v>17</v>
      </c>
      <c r="G6" s="10">
        <v>11.11</v>
      </c>
      <c r="H6" s="27"/>
      <c r="Q6" s="13"/>
      <c r="R6" s="14"/>
    </row>
    <row r="7" spans="1:18" s="4" customFormat="1" ht="27" customHeight="1" thickBot="1" x14ac:dyDescent="0.3">
      <c r="A7" s="28"/>
      <c r="B7" s="29"/>
      <c r="C7" s="29"/>
      <c r="D7" s="30" t="s">
        <v>47</v>
      </c>
      <c r="E7" s="75" t="s">
        <v>19</v>
      </c>
      <c r="F7" s="76"/>
      <c r="G7" s="31">
        <f t="shared" ref="G7:O7" si="0">SUM(G11:G18)</f>
        <v>0</v>
      </c>
      <c r="H7" s="31">
        <f t="shared" si="0"/>
        <v>0</v>
      </c>
      <c r="I7" s="32">
        <f t="shared" si="0"/>
        <v>0</v>
      </c>
      <c r="J7" s="33">
        <f t="shared" si="0"/>
        <v>0</v>
      </c>
      <c r="K7" s="34">
        <f t="shared" si="0"/>
        <v>0</v>
      </c>
      <c r="L7" s="34">
        <f t="shared" si="0"/>
        <v>10.846</v>
      </c>
      <c r="M7" s="34">
        <f t="shared" si="0"/>
        <v>9.42</v>
      </c>
      <c r="N7" s="34">
        <f t="shared" si="0"/>
        <v>20.265999999999998</v>
      </c>
      <c r="O7" s="35">
        <f t="shared" si="0"/>
        <v>10.846</v>
      </c>
      <c r="P7" s="13"/>
    </row>
    <row r="8" spans="1:18" ht="36" customHeight="1" thickTop="1" thickBot="1" x14ac:dyDescent="0.3">
      <c r="A8" s="89"/>
      <c r="B8" s="36" t="s">
        <v>33</v>
      </c>
      <c r="C8" s="91" t="s">
        <v>20</v>
      </c>
      <c r="D8" s="93" t="s">
        <v>21</v>
      </c>
      <c r="E8" s="92" t="s">
        <v>48</v>
      </c>
      <c r="F8" s="94" t="s">
        <v>49</v>
      </c>
      <c r="G8" s="77" t="s">
        <v>24</v>
      </c>
      <c r="H8" s="78" t="s">
        <v>25</v>
      </c>
      <c r="I8" s="81" t="s">
        <v>26</v>
      </c>
      <c r="J8" s="81" t="s">
        <v>27</v>
      </c>
      <c r="K8" s="81" t="s">
        <v>28</v>
      </c>
      <c r="L8" s="83" t="s">
        <v>50</v>
      </c>
      <c r="M8" s="84"/>
      <c r="N8" s="85" t="s">
        <v>30</v>
      </c>
      <c r="O8" s="87" t="s">
        <v>31</v>
      </c>
      <c r="P8" s="69" t="s">
        <v>32</v>
      </c>
      <c r="Q8" s="98" t="s">
        <v>51</v>
      </c>
    </row>
    <row r="9" spans="1:18" ht="36" customHeight="1" thickTop="1" thickBot="1" x14ac:dyDescent="0.3">
      <c r="A9" s="90"/>
      <c r="B9" s="36" t="s">
        <v>33</v>
      </c>
      <c r="C9" s="92"/>
      <c r="D9" s="92"/>
      <c r="E9" s="92"/>
      <c r="F9" s="94"/>
      <c r="G9" s="77"/>
      <c r="H9" s="79" t="s">
        <v>26</v>
      </c>
      <c r="I9" s="82" t="s">
        <v>26</v>
      </c>
      <c r="J9" s="82"/>
      <c r="K9" s="82" t="s">
        <v>34</v>
      </c>
      <c r="L9" s="70" t="s">
        <v>35</v>
      </c>
      <c r="M9" s="72" t="s">
        <v>36</v>
      </c>
      <c r="N9" s="86"/>
      <c r="O9" s="88"/>
      <c r="P9" s="69"/>
      <c r="Q9" s="99"/>
    </row>
    <row r="10" spans="1:18" ht="37.5" customHeight="1" thickTop="1" thickBot="1" x14ac:dyDescent="0.3">
      <c r="A10" s="90"/>
      <c r="B10" s="37"/>
      <c r="C10" s="92"/>
      <c r="D10" s="92"/>
      <c r="E10" s="92"/>
      <c r="F10" s="94"/>
      <c r="G10" s="38" t="s">
        <v>37</v>
      </c>
      <c r="H10" s="80"/>
      <c r="I10" s="82"/>
      <c r="J10" s="82"/>
      <c r="K10" s="82"/>
      <c r="L10" s="71"/>
      <c r="M10" s="73"/>
      <c r="N10" s="86"/>
      <c r="O10" s="88"/>
      <c r="P10" s="69"/>
      <c r="Q10" s="99"/>
    </row>
    <row r="11" spans="1:18" ht="30" customHeight="1" thickTop="1" x14ac:dyDescent="0.25">
      <c r="A11" s="39">
        <v>1</v>
      </c>
      <c r="B11" s="40">
        <v>42151</v>
      </c>
      <c r="C11" s="41" t="s">
        <v>60</v>
      </c>
      <c r="D11" s="42" t="s">
        <v>87</v>
      </c>
      <c r="E11" s="43" t="s">
        <v>53</v>
      </c>
      <c r="F11" s="43" t="s">
        <v>64</v>
      </c>
      <c r="G11" s="44"/>
      <c r="H11" s="45">
        <f t="shared" ref="H11:H18" si="1">IF($D$3="si",($G$5/$G$6*G11),IF($D$3="no",G11*$G$4,0))</f>
        <v>0</v>
      </c>
      <c r="I11" s="46"/>
      <c r="J11" s="46"/>
      <c r="K11" s="47"/>
      <c r="L11" s="64">
        <v>10.846</v>
      </c>
      <c r="M11" s="64"/>
      <c r="N11" s="65">
        <f t="shared" ref="N11:N18" si="2">SUM(H11:M11)</f>
        <v>10.846</v>
      </c>
      <c r="O11" s="66">
        <v>10.846</v>
      </c>
      <c r="P11" s="67"/>
      <c r="Q11" s="67">
        <v>14.14</v>
      </c>
    </row>
    <row r="12" spans="1:18" ht="30" customHeight="1" x14ac:dyDescent="0.25">
      <c r="A12" s="51">
        <v>2</v>
      </c>
      <c r="B12" s="40">
        <v>42151</v>
      </c>
      <c r="C12" s="41" t="s">
        <v>60</v>
      </c>
      <c r="D12" s="42" t="s">
        <v>42</v>
      </c>
      <c r="E12" s="43" t="s">
        <v>53</v>
      </c>
      <c r="F12" s="43" t="s">
        <v>64</v>
      </c>
      <c r="G12" s="44"/>
      <c r="H12" s="45">
        <f t="shared" si="1"/>
        <v>0</v>
      </c>
      <c r="I12" s="46"/>
      <c r="J12" s="46"/>
      <c r="K12" s="47"/>
      <c r="L12" s="64"/>
      <c r="M12" s="64">
        <v>9.42</v>
      </c>
      <c r="N12" s="65">
        <f t="shared" si="2"/>
        <v>9.42</v>
      </c>
      <c r="O12" s="68"/>
      <c r="P12" s="67"/>
      <c r="Q12" s="67">
        <v>12.23</v>
      </c>
    </row>
    <row r="13" spans="1:18" ht="30" customHeight="1" x14ac:dyDescent="0.25">
      <c r="A13" s="51">
        <v>3</v>
      </c>
      <c r="B13" s="40"/>
      <c r="C13" s="41"/>
      <c r="D13" s="42"/>
      <c r="E13" s="43"/>
      <c r="F13" s="43"/>
      <c r="G13" s="44"/>
      <c r="H13" s="45">
        <f t="shared" si="1"/>
        <v>0</v>
      </c>
      <c r="I13" s="46"/>
      <c r="J13" s="46"/>
      <c r="K13" s="47"/>
      <c r="L13" s="64"/>
      <c r="M13" s="64"/>
      <c r="N13" s="65">
        <f t="shared" si="2"/>
        <v>0</v>
      </c>
      <c r="O13" s="68"/>
      <c r="P13" s="67" t="str">
        <f t="shared" ref="P13:P18" si="3">IF(F13="Milano","X","")</f>
        <v/>
      </c>
      <c r="Q13" s="67"/>
    </row>
    <row r="14" spans="1:18" ht="30" customHeight="1" x14ac:dyDescent="0.25">
      <c r="A14" s="51">
        <v>4</v>
      </c>
      <c r="B14" s="40"/>
      <c r="C14" s="41"/>
      <c r="D14" s="42"/>
      <c r="E14" s="43"/>
      <c r="F14" s="43"/>
      <c r="G14" s="44"/>
      <c r="H14" s="45">
        <f t="shared" si="1"/>
        <v>0</v>
      </c>
      <c r="I14" s="46"/>
      <c r="J14" s="46"/>
      <c r="K14" s="47"/>
      <c r="L14" s="64"/>
      <c r="M14" s="64"/>
      <c r="N14" s="65">
        <f t="shared" si="2"/>
        <v>0</v>
      </c>
      <c r="O14" s="68"/>
      <c r="P14" s="67" t="str">
        <f t="shared" si="3"/>
        <v/>
      </c>
      <c r="Q14" s="67"/>
    </row>
    <row r="15" spans="1:18" ht="30" customHeight="1" x14ac:dyDescent="0.25">
      <c r="A15" s="51">
        <v>5</v>
      </c>
      <c r="B15" s="40"/>
      <c r="C15" s="41"/>
      <c r="D15" s="41"/>
      <c r="E15" s="43"/>
      <c r="F15" s="43"/>
      <c r="G15" s="44"/>
      <c r="H15" s="45">
        <f t="shared" si="1"/>
        <v>0</v>
      </c>
      <c r="I15" s="46"/>
      <c r="J15" s="46"/>
      <c r="K15" s="47"/>
      <c r="L15" s="64"/>
      <c r="M15" s="64"/>
      <c r="N15" s="65">
        <f t="shared" si="2"/>
        <v>0</v>
      </c>
      <c r="O15" s="68"/>
      <c r="P15" s="67" t="str">
        <f t="shared" si="3"/>
        <v/>
      </c>
      <c r="Q15" s="67"/>
    </row>
    <row r="16" spans="1:18" ht="30" customHeight="1" x14ac:dyDescent="0.25">
      <c r="A16" s="51">
        <v>6</v>
      </c>
      <c r="B16" s="40"/>
      <c r="C16" s="41"/>
      <c r="D16" s="41"/>
      <c r="E16" s="43"/>
      <c r="F16" s="43"/>
      <c r="G16" s="44"/>
      <c r="H16" s="45">
        <f t="shared" si="1"/>
        <v>0</v>
      </c>
      <c r="I16" s="46"/>
      <c r="J16" s="46"/>
      <c r="K16" s="47"/>
      <c r="L16" s="47"/>
      <c r="M16" s="47"/>
      <c r="N16" s="54">
        <f t="shared" si="2"/>
        <v>0</v>
      </c>
      <c r="O16" s="52"/>
      <c r="P16" s="50" t="str">
        <f t="shared" si="3"/>
        <v/>
      </c>
      <c r="Q16" s="50"/>
    </row>
    <row r="17" spans="1:17" ht="30" customHeight="1" x14ac:dyDescent="0.25">
      <c r="A17" s="51">
        <v>7</v>
      </c>
      <c r="B17" s="40"/>
      <c r="C17" s="41"/>
      <c r="D17" s="42"/>
      <c r="E17" s="43"/>
      <c r="F17" s="43"/>
      <c r="G17" s="44"/>
      <c r="H17" s="45">
        <f t="shared" si="1"/>
        <v>0</v>
      </c>
      <c r="I17" s="46"/>
      <c r="J17" s="46"/>
      <c r="K17" s="47"/>
      <c r="L17" s="47"/>
      <c r="M17" s="47"/>
      <c r="N17" s="54">
        <f t="shared" si="2"/>
        <v>0</v>
      </c>
      <c r="O17" s="52"/>
      <c r="P17" s="50" t="str">
        <f t="shared" si="3"/>
        <v/>
      </c>
      <c r="Q17" s="50"/>
    </row>
    <row r="18" spans="1:17" ht="30" customHeight="1" x14ac:dyDescent="0.25">
      <c r="A18" s="51">
        <v>8</v>
      </c>
      <c r="B18" s="40"/>
      <c r="C18" s="41"/>
      <c r="D18" s="42"/>
      <c r="E18" s="43"/>
      <c r="F18" s="43"/>
      <c r="G18" s="44"/>
      <c r="H18" s="45">
        <f t="shared" si="1"/>
        <v>0</v>
      </c>
      <c r="I18" s="46"/>
      <c r="J18" s="46"/>
      <c r="K18" s="47"/>
      <c r="L18" s="47"/>
      <c r="M18" s="47"/>
      <c r="N18" s="54">
        <f t="shared" si="2"/>
        <v>0</v>
      </c>
      <c r="O18" s="52"/>
      <c r="P18" s="50" t="str">
        <f t="shared" si="3"/>
        <v/>
      </c>
      <c r="Q18" s="50"/>
    </row>
    <row r="20" spans="1:17" x14ac:dyDescent="0.25">
      <c r="B20" s="17" t="s">
        <v>43</v>
      </c>
      <c r="G20" s="17" t="s">
        <v>44</v>
      </c>
      <c r="L20" s="17" t="s">
        <v>45</v>
      </c>
    </row>
  </sheetData>
  <mergeCells count="25">
    <mergeCell ref="E3:F3"/>
    <mergeCell ref="H8:H10"/>
    <mergeCell ref="N5:O5"/>
    <mergeCell ref="A8:A10"/>
    <mergeCell ref="C8:C10"/>
    <mergeCell ref="D8:D10"/>
    <mergeCell ref="E8:E10"/>
    <mergeCell ref="F8:F10"/>
    <mergeCell ref="G8:G9"/>
    <mergeCell ref="Q8:Q10"/>
    <mergeCell ref="E7:F7"/>
    <mergeCell ref="B1:D1"/>
    <mergeCell ref="E1:F1"/>
    <mergeCell ref="B2:D2"/>
    <mergeCell ref="E2:F2"/>
    <mergeCell ref="B3:D3"/>
    <mergeCell ref="O8:O10"/>
    <mergeCell ref="P8:P10"/>
    <mergeCell ref="L9:L10"/>
    <mergeCell ref="M9:M10"/>
    <mergeCell ref="I8:I10"/>
    <mergeCell ref="J8:J10"/>
    <mergeCell ref="K8:K10"/>
    <mergeCell ref="L8:M8"/>
    <mergeCell ref="N8:N10"/>
  </mergeCells>
  <conditionalFormatting sqref="M1">
    <cfRule type="cellIs" dxfId="2" priority="6" operator="notEqual">
      <formula>0</formula>
    </cfRule>
  </conditionalFormatting>
  <dataValidations count="11">
    <dataValidation type="textLength" operator="greaterThan" allowBlank="1" sqref="C19">
      <formula1>1</formula1>
      <formula2>0</formula2>
    </dataValidation>
    <dataValidation type="date" operator="greaterThanOrEqual" showErrorMessage="1" errorTitle="Data" error="Inserire una data superiore al 1/11/2000" sqref="B19 B11:B14">
      <formula1>36831</formula1>
      <formula2>0</formula2>
    </dataValidation>
    <dataValidation type="textLength" operator="greaterThan" sqref="F19">
      <formula1>1</formula1>
      <formula2>0</formula2>
    </dataValidation>
    <dataValidation type="textLength" operator="greaterThan" allowBlank="1" showErrorMessage="1" sqref="D19:E19">
      <formula1>1</formula1>
      <formula2>0</formula2>
    </dataValidation>
    <dataValidation type="decimal" operator="greaterThanOrEqual" allowBlank="1" showErrorMessage="1" errorTitle="Valore" error="Inserire un numero maggiore o uguale a 0 (zero)!" sqref="H19:M19 M18 I17:L18 J13:L16 J12:M12 H12:H18 H11:M11">
      <formula1>0</formula1>
      <formula2>0</formula2>
    </dataValidation>
    <dataValidation type="whole" operator="greaterThanOrEqual" allowBlank="1" showErrorMessage="1" errorTitle="Valore" error="Inserire un numero maggiore o uguale a 0 (zero)!" sqref="N11:N19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list" allowBlank="1" showInputMessage="1" showErrorMessage="1" sqref="D3:F3">
      <formula1>#REF!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4960629921259843" bottom="0.74803149606299213" header="0.31496062992125984" footer="0.31496062992125984"/>
  <pageSetup paperSize="9" scale="3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topLeftCell="G1" zoomScale="60" zoomScaleNormal="50" workbookViewId="0">
      <selection activeCell="Q22" sqref="Q22"/>
    </sheetView>
  </sheetViews>
  <sheetFormatPr defaultColWidth="8.85546875" defaultRowHeight="18.75" x14ac:dyDescent="0.25"/>
  <cols>
    <col min="1" max="1" width="6.7109375" style="53" customWidth="1"/>
    <col min="2" max="2" width="19.42578125" style="17" customWidth="1"/>
    <col min="3" max="3" width="25.5703125" style="17" bestFit="1" customWidth="1"/>
    <col min="4" max="4" width="49.28515625" style="17" bestFit="1" customWidth="1"/>
    <col min="5" max="5" width="28.7109375" style="17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19.85546875" style="17" customWidth="1"/>
    <col min="12" max="12" width="22.140625" style="17" customWidth="1"/>
    <col min="13" max="13" width="25.42578125" style="17" customWidth="1"/>
    <col min="14" max="16" width="19.85546875" style="17" customWidth="1"/>
    <col min="17" max="17" width="22.7109375" style="5" customWidth="1"/>
    <col min="18" max="18" width="8.42578125" style="17" customWidth="1"/>
    <col min="19" max="16384" width="8.85546875" style="17"/>
  </cols>
  <sheetData>
    <row r="1" spans="1:18" s="4" customFormat="1" ht="35.25" customHeight="1" x14ac:dyDescent="0.25">
      <c r="A1" s="1"/>
      <c r="B1" s="95" t="s">
        <v>0</v>
      </c>
      <c r="C1" s="95"/>
      <c r="D1" s="95" t="s">
        <v>46</v>
      </c>
      <c r="E1" s="96" t="s">
        <v>1</v>
      </c>
      <c r="F1" s="96"/>
      <c r="G1" s="2">
        <v>42125</v>
      </c>
      <c r="H1" s="3" t="s">
        <v>69</v>
      </c>
      <c r="L1" s="4" t="s">
        <v>2</v>
      </c>
      <c r="M1" s="5">
        <f>+P1-N7</f>
        <v>0</v>
      </c>
      <c r="N1" s="6" t="s">
        <v>3</v>
      </c>
      <c r="O1" s="7"/>
      <c r="P1" s="55">
        <f>SUM(H7:M7)</f>
        <v>34883</v>
      </c>
      <c r="Q1" s="59">
        <f>SUM(Q11:Q17,Q19:Q23,Q25,Q28:Q30,Q32:Q42,Q44)</f>
        <v>960.99000000000012</v>
      </c>
    </row>
    <row r="2" spans="1:18" s="4" customFormat="1" ht="35.25" customHeight="1" x14ac:dyDescent="0.25">
      <c r="A2" s="1"/>
      <c r="B2" s="97" t="s">
        <v>5</v>
      </c>
      <c r="C2" s="97"/>
      <c r="D2" s="97" t="s">
        <v>6</v>
      </c>
      <c r="E2" s="96" t="s">
        <v>6</v>
      </c>
      <c r="F2" s="96"/>
      <c r="G2" s="9"/>
      <c r="H2" s="9"/>
      <c r="N2" s="10" t="s">
        <v>7</v>
      </c>
      <c r="O2" s="11"/>
      <c r="P2" s="56">
        <v>2070</v>
      </c>
      <c r="Q2" s="59">
        <v>54.82</v>
      </c>
    </row>
    <row r="3" spans="1:18" s="4" customFormat="1" ht="35.25" customHeight="1" x14ac:dyDescent="0.25">
      <c r="A3" s="1"/>
      <c r="B3" s="97" t="s">
        <v>9</v>
      </c>
      <c r="C3" s="97"/>
      <c r="D3" s="97" t="s">
        <v>8</v>
      </c>
      <c r="E3" s="96" t="s">
        <v>8</v>
      </c>
      <c r="F3" s="96"/>
      <c r="N3" s="10" t="s">
        <v>10</v>
      </c>
      <c r="O3" s="11"/>
      <c r="P3" s="56">
        <f>+O7</f>
        <v>32813</v>
      </c>
      <c r="Q3" s="60">
        <f>SUM(Q14:Q16,Q18:Q21,Q24:Q27,Q29:Q31,Q39,Q43)</f>
        <v>906.17</v>
      </c>
    </row>
    <row r="4" spans="1:18" s="4" customFormat="1" ht="35.25" customHeight="1" thickBot="1" x14ac:dyDescent="0.3">
      <c r="A4" s="1"/>
      <c r="E4" s="14"/>
      <c r="F4" s="14" t="s">
        <v>11</v>
      </c>
      <c r="G4" s="10">
        <v>1</v>
      </c>
      <c r="H4" s="15"/>
      <c r="I4" s="16"/>
      <c r="J4" s="16"/>
      <c r="K4" s="16"/>
      <c r="L4" s="17"/>
      <c r="M4" s="17"/>
      <c r="N4" s="18" t="s">
        <v>12</v>
      </c>
      <c r="O4" s="19"/>
      <c r="P4" s="57"/>
      <c r="Q4" s="60"/>
    </row>
    <row r="5" spans="1:18" s="4" customFormat="1" ht="33" customHeight="1" thickTop="1" thickBot="1" x14ac:dyDescent="0.3">
      <c r="A5" s="1"/>
      <c r="B5" s="21" t="s">
        <v>13</v>
      </c>
      <c r="C5" s="22"/>
      <c r="D5" s="23"/>
      <c r="E5" s="24">
        <v>29</v>
      </c>
      <c r="F5" s="14" t="s">
        <v>14</v>
      </c>
      <c r="G5" s="10">
        <v>1.1100000000000001</v>
      </c>
      <c r="H5" s="15"/>
      <c r="N5" s="74" t="s">
        <v>15</v>
      </c>
      <c r="O5" s="74"/>
      <c r="P5" s="58">
        <f>P1-P2-P3-P4</f>
        <v>0</v>
      </c>
      <c r="Q5" s="60">
        <f>Q1-Q2-Q3</f>
        <v>0</v>
      </c>
    </row>
    <row r="6" spans="1:18" s="4" customFormat="1" ht="31.5" customHeight="1" thickTop="1" thickBot="1" x14ac:dyDescent="0.3">
      <c r="A6" s="1"/>
      <c r="B6" s="26" t="s">
        <v>92</v>
      </c>
      <c r="C6" s="26"/>
      <c r="D6" s="26"/>
      <c r="E6" s="14"/>
      <c r="F6" s="14" t="s">
        <v>17</v>
      </c>
      <c r="G6" s="10">
        <v>11.11</v>
      </c>
      <c r="H6" s="27"/>
      <c r="Q6" s="13"/>
      <c r="R6" s="14"/>
    </row>
    <row r="7" spans="1:18" s="4" customFormat="1" ht="27" customHeight="1" thickBot="1" x14ac:dyDescent="0.3">
      <c r="A7" s="28"/>
      <c r="B7" s="29"/>
      <c r="C7" s="29"/>
      <c r="D7" s="30" t="s">
        <v>47</v>
      </c>
      <c r="E7" s="75" t="s">
        <v>19</v>
      </c>
      <c r="F7" s="76"/>
      <c r="G7" s="31">
        <f t="shared" ref="G7:O7" si="0">SUM(G11:G44)</f>
        <v>0</v>
      </c>
      <c r="H7" s="31">
        <f t="shared" si="0"/>
        <v>0</v>
      </c>
      <c r="I7" s="32">
        <f t="shared" si="0"/>
        <v>0</v>
      </c>
      <c r="J7" s="33">
        <f t="shared" si="0"/>
        <v>6816</v>
      </c>
      <c r="K7" s="34">
        <f t="shared" si="0"/>
        <v>2279</v>
      </c>
      <c r="L7" s="34">
        <f t="shared" si="0"/>
        <v>14580</v>
      </c>
      <c r="M7" s="34">
        <f t="shared" si="0"/>
        <v>11208</v>
      </c>
      <c r="N7" s="34">
        <f t="shared" si="0"/>
        <v>34883</v>
      </c>
      <c r="O7" s="35">
        <f t="shared" si="0"/>
        <v>32813</v>
      </c>
      <c r="P7" s="13"/>
    </row>
    <row r="8" spans="1:18" ht="36" customHeight="1" thickTop="1" thickBot="1" x14ac:dyDescent="0.3">
      <c r="A8" s="89"/>
      <c r="B8" s="36" t="s">
        <v>33</v>
      </c>
      <c r="C8" s="91" t="s">
        <v>20</v>
      </c>
      <c r="D8" s="93" t="s">
        <v>21</v>
      </c>
      <c r="E8" s="92" t="s">
        <v>48</v>
      </c>
      <c r="F8" s="94" t="s">
        <v>49</v>
      </c>
      <c r="G8" s="77" t="s">
        <v>24</v>
      </c>
      <c r="H8" s="78" t="s">
        <v>25</v>
      </c>
      <c r="I8" s="81" t="s">
        <v>26</v>
      </c>
      <c r="J8" s="81" t="s">
        <v>27</v>
      </c>
      <c r="K8" s="81" t="s">
        <v>28</v>
      </c>
      <c r="L8" s="83" t="s">
        <v>50</v>
      </c>
      <c r="M8" s="84"/>
      <c r="N8" s="85" t="s">
        <v>30</v>
      </c>
      <c r="O8" s="87" t="s">
        <v>31</v>
      </c>
      <c r="P8" s="69" t="s">
        <v>32</v>
      </c>
      <c r="Q8" s="98" t="s">
        <v>51</v>
      </c>
    </row>
    <row r="9" spans="1:18" ht="36" customHeight="1" thickTop="1" thickBot="1" x14ac:dyDescent="0.3">
      <c r="A9" s="90"/>
      <c r="B9" s="36" t="s">
        <v>33</v>
      </c>
      <c r="C9" s="92"/>
      <c r="D9" s="92"/>
      <c r="E9" s="92"/>
      <c r="F9" s="94"/>
      <c r="G9" s="77"/>
      <c r="H9" s="79" t="s">
        <v>26</v>
      </c>
      <c r="I9" s="82" t="s">
        <v>26</v>
      </c>
      <c r="J9" s="82"/>
      <c r="K9" s="82" t="s">
        <v>34</v>
      </c>
      <c r="L9" s="70" t="s">
        <v>35</v>
      </c>
      <c r="M9" s="72" t="s">
        <v>36</v>
      </c>
      <c r="N9" s="86"/>
      <c r="O9" s="88"/>
      <c r="P9" s="69"/>
      <c r="Q9" s="99"/>
    </row>
    <row r="10" spans="1:18" ht="37.5" customHeight="1" thickTop="1" thickBot="1" x14ac:dyDescent="0.3">
      <c r="A10" s="90"/>
      <c r="B10" s="61"/>
      <c r="C10" s="92"/>
      <c r="D10" s="92"/>
      <c r="E10" s="92"/>
      <c r="F10" s="94"/>
      <c r="G10" s="38" t="s">
        <v>37</v>
      </c>
      <c r="H10" s="80"/>
      <c r="I10" s="82"/>
      <c r="J10" s="82"/>
      <c r="K10" s="82"/>
      <c r="L10" s="71"/>
      <c r="M10" s="73"/>
      <c r="N10" s="86"/>
      <c r="O10" s="88"/>
      <c r="P10" s="69"/>
      <c r="Q10" s="99"/>
    </row>
    <row r="11" spans="1:18" ht="30" customHeight="1" thickTop="1" x14ac:dyDescent="0.25">
      <c r="A11" s="39">
        <v>1</v>
      </c>
      <c r="B11" s="40">
        <v>42154</v>
      </c>
      <c r="C11" s="41" t="s">
        <v>63</v>
      </c>
      <c r="D11" s="42" t="s">
        <v>73</v>
      </c>
      <c r="E11" s="43" t="s">
        <v>70</v>
      </c>
      <c r="F11" s="43" t="s">
        <v>71</v>
      </c>
      <c r="G11" s="44"/>
      <c r="H11" s="45">
        <f>IF($D$3="si",($G$5/$G$6*G11),IF($D$3="no",G11*$G$4,0))</f>
        <v>0</v>
      </c>
      <c r="I11" s="46"/>
      <c r="J11" s="46"/>
      <c r="K11" s="47">
        <v>299</v>
      </c>
      <c r="L11" s="47"/>
      <c r="M11" s="47"/>
      <c r="N11" s="54">
        <f t="shared" ref="N11:N44" si="1">SUM(H11:M11)</f>
        <v>299</v>
      </c>
      <c r="O11" s="49"/>
      <c r="P11" s="50" t="str">
        <f>IF(F11="Milano","X","")</f>
        <v/>
      </c>
      <c r="Q11" s="50">
        <v>9.57</v>
      </c>
    </row>
    <row r="12" spans="1:18" ht="30" customHeight="1" x14ac:dyDescent="0.25">
      <c r="A12" s="51">
        <v>2</v>
      </c>
      <c r="B12" s="40">
        <v>42154</v>
      </c>
      <c r="C12" s="41" t="s">
        <v>63</v>
      </c>
      <c r="D12" s="42" t="s">
        <v>42</v>
      </c>
      <c r="E12" s="43" t="s">
        <v>70</v>
      </c>
      <c r="F12" s="43" t="s">
        <v>71</v>
      </c>
      <c r="G12" s="44"/>
      <c r="H12" s="45"/>
      <c r="I12" s="46"/>
      <c r="J12" s="46"/>
      <c r="K12" s="47"/>
      <c r="L12" s="47"/>
      <c r="M12" s="47">
        <v>2900</v>
      </c>
      <c r="N12" s="54">
        <f t="shared" si="1"/>
        <v>2900</v>
      </c>
      <c r="O12" s="52"/>
      <c r="P12" s="50"/>
      <c r="Q12" s="50">
        <v>79.31</v>
      </c>
    </row>
    <row r="13" spans="1:18" ht="30" customHeight="1" x14ac:dyDescent="0.25">
      <c r="A13" s="51">
        <v>3</v>
      </c>
      <c r="B13" s="40">
        <v>42154</v>
      </c>
      <c r="C13" s="41" t="s">
        <v>63</v>
      </c>
      <c r="D13" s="42" t="s">
        <v>81</v>
      </c>
      <c r="E13" s="43" t="s">
        <v>70</v>
      </c>
      <c r="F13" s="43" t="s">
        <v>71</v>
      </c>
      <c r="G13" s="44"/>
      <c r="H13" s="45"/>
      <c r="I13" s="46"/>
      <c r="J13" s="46"/>
      <c r="K13" s="47">
        <v>100</v>
      </c>
      <c r="L13" s="47"/>
      <c r="M13" s="47"/>
      <c r="N13" s="54">
        <f t="shared" si="1"/>
        <v>100</v>
      </c>
      <c r="O13" s="52"/>
      <c r="P13" s="50"/>
      <c r="Q13" s="50">
        <v>4.0999999999999996</v>
      </c>
    </row>
    <row r="14" spans="1:18" ht="30" customHeight="1" x14ac:dyDescent="0.25">
      <c r="A14" s="51">
        <v>4</v>
      </c>
      <c r="B14" s="40">
        <v>42154</v>
      </c>
      <c r="C14" s="41" t="s">
        <v>63</v>
      </c>
      <c r="D14" s="42" t="s">
        <v>42</v>
      </c>
      <c r="E14" s="43" t="s">
        <v>70</v>
      </c>
      <c r="F14" s="43" t="s">
        <v>71</v>
      </c>
      <c r="G14" s="44"/>
      <c r="H14" s="45"/>
      <c r="I14" s="46"/>
      <c r="J14" s="46"/>
      <c r="K14" s="47"/>
      <c r="L14" s="47"/>
      <c r="M14" s="47">
        <v>1433</v>
      </c>
      <c r="N14" s="54">
        <f t="shared" si="1"/>
        <v>1433</v>
      </c>
      <c r="O14" s="52">
        <v>1433</v>
      </c>
      <c r="P14" s="50"/>
      <c r="Q14" s="50">
        <v>39.25</v>
      </c>
    </row>
    <row r="15" spans="1:18" ht="30" customHeight="1" x14ac:dyDescent="0.25">
      <c r="A15" s="51">
        <v>5</v>
      </c>
      <c r="B15" s="40">
        <v>42155</v>
      </c>
      <c r="C15" s="41" t="s">
        <v>63</v>
      </c>
      <c r="D15" s="41" t="s">
        <v>87</v>
      </c>
      <c r="E15" s="43" t="s">
        <v>70</v>
      </c>
      <c r="F15" s="43" t="s">
        <v>71</v>
      </c>
      <c r="G15" s="44"/>
      <c r="H15" s="45">
        <f>IF($D$3="si",($G$5/$G$6*G15),IF($D$3="no",G15*$G$4,0))</f>
        <v>0</v>
      </c>
      <c r="I15" s="46"/>
      <c r="J15" s="46"/>
      <c r="K15" s="47"/>
      <c r="L15" s="47">
        <v>4700</v>
      </c>
      <c r="M15" s="47"/>
      <c r="N15" s="54">
        <f t="shared" si="1"/>
        <v>4700</v>
      </c>
      <c r="O15" s="52">
        <v>4700</v>
      </c>
      <c r="P15" s="50"/>
      <c r="Q15" s="50">
        <v>128.41</v>
      </c>
    </row>
    <row r="16" spans="1:18" ht="30" customHeight="1" x14ac:dyDescent="0.25">
      <c r="A16" s="51">
        <v>6</v>
      </c>
      <c r="B16" s="40">
        <v>42155</v>
      </c>
      <c r="C16" s="41" t="s">
        <v>63</v>
      </c>
      <c r="D16" s="41" t="s">
        <v>42</v>
      </c>
      <c r="E16" s="43" t="s">
        <v>70</v>
      </c>
      <c r="F16" s="43" t="s">
        <v>71</v>
      </c>
      <c r="G16" s="44"/>
      <c r="H16" s="45"/>
      <c r="I16" s="46"/>
      <c r="J16" s="46"/>
      <c r="K16" s="47"/>
      <c r="L16" s="47"/>
      <c r="M16" s="47">
        <v>480</v>
      </c>
      <c r="N16" s="54">
        <f t="shared" si="1"/>
        <v>480</v>
      </c>
      <c r="O16" s="52">
        <v>480</v>
      </c>
      <c r="P16" s="50"/>
      <c r="Q16" s="50">
        <v>13.15</v>
      </c>
    </row>
    <row r="17" spans="1:17" ht="30" customHeight="1" x14ac:dyDescent="0.25">
      <c r="A17" s="51">
        <v>7</v>
      </c>
      <c r="B17" s="40">
        <v>42155</v>
      </c>
      <c r="C17" s="41" t="s">
        <v>63</v>
      </c>
      <c r="D17" s="41" t="s">
        <v>42</v>
      </c>
      <c r="E17" s="43" t="s">
        <v>70</v>
      </c>
      <c r="F17" s="43" t="s">
        <v>71</v>
      </c>
      <c r="G17" s="44"/>
      <c r="H17" s="45"/>
      <c r="I17" s="46"/>
      <c r="J17" s="46"/>
      <c r="K17" s="47"/>
      <c r="L17" s="47"/>
      <c r="M17" s="47">
        <v>154</v>
      </c>
      <c r="N17" s="54">
        <f t="shared" si="1"/>
        <v>154</v>
      </c>
      <c r="O17" s="52"/>
      <c r="P17" s="50"/>
      <c r="Q17" s="50">
        <v>5.55</v>
      </c>
    </row>
    <row r="18" spans="1:17" ht="30" customHeight="1" x14ac:dyDescent="0.25">
      <c r="A18" s="51">
        <v>8</v>
      </c>
      <c r="B18" s="40">
        <v>42156</v>
      </c>
      <c r="C18" s="41" t="s">
        <v>63</v>
      </c>
      <c r="D18" s="41" t="s">
        <v>75</v>
      </c>
      <c r="E18" s="43" t="s">
        <v>70</v>
      </c>
      <c r="F18" s="43" t="s">
        <v>71</v>
      </c>
      <c r="G18" s="44"/>
      <c r="H18" s="45"/>
      <c r="I18" s="46"/>
      <c r="J18" s="46"/>
      <c r="K18" s="47"/>
      <c r="L18" s="47"/>
      <c r="M18" s="47"/>
      <c r="N18" s="54">
        <f t="shared" si="1"/>
        <v>0</v>
      </c>
      <c r="O18" s="52">
        <v>700</v>
      </c>
      <c r="P18" s="50"/>
      <c r="Q18" s="50">
        <v>24.04</v>
      </c>
    </row>
    <row r="19" spans="1:17" ht="30" customHeight="1" x14ac:dyDescent="0.25">
      <c r="A19" s="51">
        <v>9</v>
      </c>
      <c r="B19" s="40">
        <v>42156</v>
      </c>
      <c r="C19" s="41" t="s">
        <v>63</v>
      </c>
      <c r="D19" s="41" t="s">
        <v>42</v>
      </c>
      <c r="E19" s="43" t="s">
        <v>70</v>
      </c>
      <c r="F19" s="43" t="s">
        <v>71</v>
      </c>
      <c r="G19" s="44"/>
      <c r="H19" s="45"/>
      <c r="I19" s="46"/>
      <c r="J19" s="46"/>
      <c r="K19" s="47"/>
      <c r="L19" s="47"/>
      <c r="M19" s="47">
        <v>894</v>
      </c>
      <c r="N19" s="54">
        <f t="shared" si="1"/>
        <v>894</v>
      </c>
      <c r="O19" s="52">
        <v>894</v>
      </c>
      <c r="P19" s="50"/>
      <c r="Q19" s="50">
        <v>24.43</v>
      </c>
    </row>
    <row r="20" spans="1:17" ht="30" customHeight="1" x14ac:dyDescent="0.25">
      <c r="A20" s="51">
        <v>10</v>
      </c>
      <c r="B20" s="40">
        <v>42156</v>
      </c>
      <c r="C20" s="41" t="s">
        <v>63</v>
      </c>
      <c r="D20" s="41" t="s">
        <v>42</v>
      </c>
      <c r="E20" s="43" t="s">
        <v>70</v>
      </c>
      <c r="F20" s="43" t="s">
        <v>71</v>
      </c>
      <c r="G20" s="44"/>
      <c r="H20" s="45">
        <f>IF($D$3="si",($G$5/$G$6*G20),IF($D$3="no",G20*$G$4,0))</f>
        <v>0</v>
      </c>
      <c r="I20" s="46"/>
      <c r="J20" s="46"/>
      <c r="K20" s="47"/>
      <c r="L20" s="47"/>
      <c r="M20" s="47">
        <v>228</v>
      </c>
      <c r="N20" s="54">
        <f t="shared" si="1"/>
        <v>228</v>
      </c>
      <c r="O20" s="52">
        <v>228</v>
      </c>
      <c r="P20" s="50" t="str">
        <f>IF(F20="Milano","X","")</f>
        <v/>
      </c>
      <c r="Q20" s="50">
        <v>6.23</v>
      </c>
    </row>
    <row r="21" spans="1:17" ht="30" customHeight="1" x14ac:dyDescent="0.25">
      <c r="A21" s="51">
        <v>11</v>
      </c>
      <c r="B21" s="40">
        <v>42156</v>
      </c>
      <c r="C21" s="41" t="s">
        <v>63</v>
      </c>
      <c r="D21" s="41" t="s">
        <v>42</v>
      </c>
      <c r="E21" s="43" t="s">
        <v>70</v>
      </c>
      <c r="F21" s="43" t="s">
        <v>71</v>
      </c>
      <c r="G21" s="44"/>
      <c r="H21" s="45">
        <f>IF($D$3="si",($G$5/$G$6*G21),IF($D$3="no",G21*$G$4,0))</f>
        <v>0</v>
      </c>
      <c r="I21" s="46"/>
      <c r="J21" s="46"/>
      <c r="K21" s="47"/>
      <c r="L21" s="47"/>
      <c r="M21" s="47">
        <v>489</v>
      </c>
      <c r="N21" s="54">
        <f t="shared" si="1"/>
        <v>489</v>
      </c>
      <c r="O21" s="52">
        <v>489</v>
      </c>
      <c r="P21" s="50" t="str">
        <f>IF(F21="Milano","X","")</f>
        <v/>
      </c>
      <c r="Q21" s="50">
        <v>13.36</v>
      </c>
    </row>
    <row r="22" spans="1:17" ht="30" customHeight="1" x14ac:dyDescent="0.25">
      <c r="A22" s="51">
        <v>12</v>
      </c>
      <c r="B22" s="40">
        <v>42157</v>
      </c>
      <c r="C22" s="41" t="s">
        <v>63</v>
      </c>
      <c r="D22" s="41" t="s">
        <v>82</v>
      </c>
      <c r="E22" s="43" t="s">
        <v>70</v>
      </c>
      <c r="F22" s="43" t="s">
        <v>71</v>
      </c>
      <c r="G22" s="44"/>
      <c r="H22" s="45"/>
      <c r="I22" s="46"/>
      <c r="J22" s="46"/>
      <c r="K22" s="47"/>
      <c r="L22" s="47"/>
      <c r="M22" s="47">
        <v>815</v>
      </c>
      <c r="N22" s="54">
        <f t="shared" si="1"/>
        <v>815</v>
      </c>
      <c r="O22" s="52"/>
      <c r="P22" s="50"/>
      <c r="Q22" s="50">
        <v>23.58</v>
      </c>
    </row>
    <row r="23" spans="1:17" ht="30" customHeight="1" x14ac:dyDescent="0.25">
      <c r="A23" s="51">
        <v>13</v>
      </c>
      <c r="B23" s="40">
        <v>42158</v>
      </c>
      <c r="C23" s="41" t="s">
        <v>63</v>
      </c>
      <c r="D23" s="41" t="s">
        <v>74</v>
      </c>
      <c r="E23" s="43" t="s">
        <v>70</v>
      </c>
      <c r="F23" s="43" t="s">
        <v>71</v>
      </c>
      <c r="G23" s="44"/>
      <c r="H23" s="45">
        <f>IF($D$3="si",($G$5/$G$6*G23),IF($D$3="no",G23*$G$4,0))</f>
        <v>0</v>
      </c>
      <c r="I23" s="46"/>
      <c r="J23" s="46"/>
      <c r="K23" s="47">
        <v>300</v>
      </c>
      <c r="L23" s="47"/>
      <c r="M23" s="47"/>
      <c r="N23" s="54">
        <f t="shared" si="1"/>
        <v>300</v>
      </c>
      <c r="O23" s="52"/>
      <c r="P23" s="50" t="str">
        <f>IF(F23="Milano","X","")</f>
        <v/>
      </c>
      <c r="Q23" s="50">
        <v>9.5500000000000007</v>
      </c>
    </row>
    <row r="24" spans="1:17" ht="30" customHeight="1" x14ac:dyDescent="0.25">
      <c r="A24" s="51">
        <v>14</v>
      </c>
      <c r="B24" s="40">
        <v>42158</v>
      </c>
      <c r="C24" s="41" t="s">
        <v>63</v>
      </c>
      <c r="D24" s="41" t="s">
        <v>75</v>
      </c>
      <c r="E24" s="43" t="s">
        <v>70</v>
      </c>
      <c r="F24" s="43" t="s">
        <v>71</v>
      </c>
      <c r="G24" s="44"/>
      <c r="H24" s="45"/>
      <c r="I24" s="46"/>
      <c r="J24" s="46"/>
      <c r="K24" s="47"/>
      <c r="L24" s="47"/>
      <c r="M24" s="47"/>
      <c r="N24" s="54">
        <f t="shared" si="1"/>
        <v>0</v>
      </c>
      <c r="O24" s="52">
        <v>1000</v>
      </c>
      <c r="P24" s="50"/>
      <c r="Q24" s="50">
        <v>31.74</v>
      </c>
    </row>
    <row r="25" spans="1:17" ht="30" customHeight="1" x14ac:dyDescent="0.25">
      <c r="A25" s="51">
        <v>15</v>
      </c>
      <c r="B25" s="40">
        <v>42159</v>
      </c>
      <c r="C25" s="41" t="s">
        <v>63</v>
      </c>
      <c r="D25" s="41" t="s">
        <v>80</v>
      </c>
      <c r="E25" s="43" t="s">
        <v>70</v>
      </c>
      <c r="F25" s="43" t="s">
        <v>71</v>
      </c>
      <c r="G25" s="44"/>
      <c r="H25" s="45"/>
      <c r="I25" s="46"/>
      <c r="J25" s="46"/>
      <c r="K25" s="47">
        <v>990</v>
      </c>
      <c r="L25" s="47"/>
      <c r="M25" s="47">
        <v>329</v>
      </c>
      <c r="N25" s="54">
        <f t="shared" si="1"/>
        <v>1319</v>
      </c>
      <c r="O25" s="52">
        <v>1319</v>
      </c>
      <c r="P25" s="50"/>
      <c r="Q25" s="50">
        <v>35.14</v>
      </c>
    </row>
    <row r="26" spans="1:17" ht="30" customHeight="1" x14ac:dyDescent="0.25">
      <c r="A26" s="51">
        <v>16</v>
      </c>
      <c r="B26" s="40">
        <v>42160</v>
      </c>
      <c r="C26" s="41" t="s">
        <v>63</v>
      </c>
      <c r="D26" s="41" t="s">
        <v>75</v>
      </c>
      <c r="E26" s="43" t="s">
        <v>70</v>
      </c>
      <c r="F26" s="43" t="s">
        <v>71</v>
      </c>
      <c r="G26" s="44"/>
      <c r="H26" s="45"/>
      <c r="I26" s="46"/>
      <c r="J26" s="46"/>
      <c r="K26" s="47"/>
      <c r="L26" s="47"/>
      <c r="M26" s="47"/>
      <c r="N26" s="54">
        <f t="shared" si="1"/>
        <v>0</v>
      </c>
      <c r="O26" s="52">
        <v>1000</v>
      </c>
      <c r="P26" s="50"/>
      <c r="Q26" s="50">
        <v>31.44</v>
      </c>
    </row>
    <row r="27" spans="1:17" ht="30" customHeight="1" x14ac:dyDescent="0.25">
      <c r="A27" s="51">
        <v>17</v>
      </c>
      <c r="B27" s="40">
        <v>42160</v>
      </c>
      <c r="C27" s="41" t="s">
        <v>63</v>
      </c>
      <c r="D27" s="41" t="s">
        <v>75</v>
      </c>
      <c r="E27" s="43" t="s">
        <v>70</v>
      </c>
      <c r="F27" s="43" t="s">
        <v>71</v>
      </c>
      <c r="G27" s="44"/>
      <c r="H27" s="45"/>
      <c r="I27" s="46"/>
      <c r="J27" s="46"/>
      <c r="K27" s="47"/>
      <c r="L27" s="47"/>
      <c r="M27" s="47"/>
      <c r="N27" s="54">
        <f t="shared" si="1"/>
        <v>0</v>
      </c>
      <c r="O27" s="52">
        <v>3000</v>
      </c>
      <c r="P27" s="50"/>
      <c r="Q27" s="50">
        <v>84.72</v>
      </c>
    </row>
    <row r="28" spans="1:17" ht="30" customHeight="1" x14ac:dyDescent="0.25">
      <c r="A28" s="51">
        <v>18</v>
      </c>
      <c r="B28" s="40">
        <v>42161</v>
      </c>
      <c r="C28" s="41" t="s">
        <v>63</v>
      </c>
      <c r="D28" s="41" t="s">
        <v>84</v>
      </c>
      <c r="E28" s="43" t="s">
        <v>70</v>
      </c>
      <c r="F28" s="43" t="s">
        <v>71</v>
      </c>
      <c r="G28" s="44"/>
      <c r="H28" s="45"/>
      <c r="I28" s="46"/>
      <c r="J28" s="46">
        <v>660</v>
      </c>
      <c r="K28" s="47"/>
      <c r="L28" s="47"/>
      <c r="M28" s="47"/>
      <c r="N28" s="54">
        <f t="shared" si="1"/>
        <v>660</v>
      </c>
      <c r="O28" s="52"/>
      <c r="P28" s="50"/>
      <c r="Q28" s="50">
        <v>18.93</v>
      </c>
    </row>
    <row r="29" spans="1:17" ht="30" customHeight="1" x14ac:dyDescent="0.25">
      <c r="A29" s="51">
        <v>19</v>
      </c>
      <c r="B29" s="40">
        <v>42161</v>
      </c>
      <c r="C29" s="41" t="s">
        <v>63</v>
      </c>
      <c r="D29" s="41" t="s">
        <v>72</v>
      </c>
      <c r="E29" s="43" t="s">
        <v>70</v>
      </c>
      <c r="F29" s="43" t="s">
        <v>71</v>
      </c>
      <c r="G29" s="44"/>
      <c r="H29" s="45">
        <f>IF($D$3="si",($G$5/$G$6*G29),IF($D$3="no",G29*$G$4,0))</f>
        <v>0</v>
      </c>
      <c r="I29" s="46"/>
      <c r="J29" s="46"/>
      <c r="K29" s="47"/>
      <c r="L29" s="47">
        <v>2900</v>
      </c>
      <c r="M29" s="47"/>
      <c r="N29" s="54">
        <f t="shared" si="1"/>
        <v>2900</v>
      </c>
      <c r="O29" s="52">
        <v>2900</v>
      </c>
      <c r="P29" s="50"/>
      <c r="Q29" s="50">
        <v>77.78</v>
      </c>
    </row>
    <row r="30" spans="1:17" ht="30" customHeight="1" x14ac:dyDescent="0.25">
      <c r="A30" s="51">
        <v>20</v>
      </c>
      <c r="B30" s="40">
        <v>42161</v>
      </c>
      <c r="C30" s="41" t="s">
        <v>63</v>
      </c>
      <c r="D30" s="41" t="s">
        <v>72</v>
      </c>
      <c r="E30" s="43" t="s">
        <v>70</v>
      </c>
      <c r="F30" s="43" t="s">
        <v>71</v>
      </c>
      <c r="G30" s="44"/>
      <c r="H30" s="45">
        <f>IF($D$3="si",($G$5/$G$6*G30),IF($D$3="no",G30*$G$4,0))</f>
        <v>0</v>
      </c>
      <c r="I30" s="46"/>
      <c r="J30" s="46"/>
      <c r="K30" s="47"/>
      <c r="L30" s="47">
        <v>6980</v>
      </c>
      <c r="M30" s="47"/>
      <c r="N30" s="54">
        <f t="shared" si="1"/>
        <v>6980</v>
      </c>
      <c r="O30" s="52">
        <v>6980</v>
      </c>
      <c r="P30" s="50" t="str">
        <f>IF(F30="Milano","X","")</f>
        <v/>
      </c>
      <c r="Q30" s="50">
        <v>187.22</v>
      </c>
    </row>
    <row r="31" spans="1:17" ht="30" customHeight="1" x14ac:dyDescent="0.25">
      <c r="A31" s="51">
        <v>21</v>
      </c>
      <c r="B31" s="40">
        <v>42161</v>
      </c>
      <c r="C31" s="41" t="s">
        <v>63</v>
      </c>
      <c r="D31" s="42" t="s">
        <v>75</v>
      </c>
      <c r="E31" s="43" t="s">
        <v>70</v>
      </c>
      <c r="F31" s="43" t="s">
        <v>71</v>
      </c>
      <c r="G31" s="44"/>
      <c r="H31" s="45"/>
      <c r="I31" s="46"/>
      <c r="J31" s="46"/>
      <c r="K31" s="47"/>
      <c r="L31" s="47"/>
      <c r="M31" s="47"/>
      <c r="N31" s="54">
        <f t="shared" si="1"/>
        <v>0</v>
      </c>
      <c r="O31" s="52">
        <v>5000</v>
      </c>
      <c r="P31" s="50"/>
      <c r="Q31" s="50">
        <v>138.94</v>
      </c>
    </row>
    <row r="32" spans="1:17" ht="30" customHeight="1" x14ac:dyDescent="0.25">
      <c r="A32" s="51">
        <v>22</v>
      </c>
      <c r="B32" s="40">
        <v>42161</v>
      </c>
      <c r="C32" s="41" t="s">
        <v>63</v>
      </c>
      <c r="D32" s="42" t="s">
        <v>42</v>
      </c>
      <c r="E32" s="43" t="s">
        <v>70</v>
      </c>
      <c r="F32" s="43" t="s">
        <v>71</v>
      </c>
      <c r="G32" s="44"/>
      <c r="H32" s="45"/>
      <c r="I32" s="46"/>
      <c r="J32" s="46"/>
      <c r="K32" s="47"/>
      <c r="L32" s="47"/>
      <c r="M32" s="47">
        <v>47</v>
      </c>
      <c r="N32" s="54">
        <f t="shared" si="1"/>
        <v>47</v>
      </c>
      <c r="O32" s="52"/>
      <c r="P32" s="50"/>
      <c r="Q32" s="50">
        <v>2.64</v>
      </c>
    </row>
    <row r="33" spans="1:17" ht="30" customHeight="1" x14ac:dyDescent="0.25">
      <c r="A33" s="51">
        <v>23</v>
      </c>
      <c r="B33" s="40">
        <v>42161</v>
      </c>
      <c r="C33" s="41" t="s">
        <v>63</v>
      </c>
      <c r="D33" s="42" t="s">
        <v>42</v>
      </c>
      <c r="E33" s="43" t="s">
        <v>70</v>
      </c>
      <c r="F33" s="43" t="s">
        <v>71</v>
      </c>
      <c r="G33" s="44"/>
      <c r="H33" s="45"/>
      <c r="I33" s="46"/>
      <c r="J33" s="46"/>
      <c r="K33" s="47"/>
      <c r="L33" s="47"/>
      <c r="M33" s="47">
        <v>204</v>
      </c>
      <c r="N33" s="54">
        <f t="shared" si="1"/>
        <v>204</v>
      </c>
      <c r="O33" s="52"/>
      <c r="P33" s="50"/>
      <c r="Q33" s="50">
        <v>6.79</v>
      </c>
    </row>
    <row r="34" spans="1:17" ht="30" customHeight="1" x14ac:dyDescent="0.25">
      <c r="A34" s="51">
        <v>24</v>
      </c>
      <c r="B34" s="40">
        <v>42161</v>
      </c>
      <c r="C34" s="41" t="s">
        <v>63</v>
      </c>
      <c r="D34" s="42" t="s">
        <v>42</v>
      </c>
      <c r="E34" s="43" t="s">
        <v>70</v>
      </c>
      <c r="F34" s="43" t="s">
        <v>71</v>
      </c>
      <c r="G34" s="44"/>
      <c r="H34" s="45"/>
      <c r="I34" s="46"/>
      <c r="J34" s="46"/>
      <c r="K34" s="47"/>
      <c r="L34" s="47"/>
      <c r="M34" s="47">
        <v>40</v>
      </c>
      <c r="N34" s="54">
        <f t="shared" si="1"/>
        <v>40</v>
      </c>
      <c r="O34" s="52"/>
      <c r="P34" s="50"/>
      <c r="Q34" s="50">
        <v>2.46</v>
      </c>
    </row>
    <row r="35" spans="1:17" ht="30" customHeight="1" x14ac:dyDescent="0.25">
      <c r="A35" s="51">
        <v>25</v>
      </c>
      <c r="B35" s="40">
        <v>42161</v>
      </c>
      <c r="C35" s="41" t="s">
        <v>63</v>
      </c>
      <c r="D35" s="42" t="s">
        <v>42</v>
      </c>
      <c r="E35" s="43" t="s">
        <v>70</v>
      </c>
      <c r="F35" s="43" t="s">
        <v>71</v>
      </c>
      <c r="G35" s="44"/>
      <c r="H35" s="45"/>
      <c r="I35" s="46"/>
      <c r="J35" s="46"/>
      <c r="K35" s="47"/>
      <c r="L35" s="47"/>
      <c r="M35" s="47">
        <v>40</v>
      </c>
      <c r="N35" s="54">
        <f t="shared" si="1"/>
        <v>40</v>
      </c>
      <c r="O35" s="52"/>
      <c r="P35" s="50"/>
      <c r="Q35" s="50">
        <v>2.46</v>
      </c>
    </row>
    <row r="36" spans="1:17" ht="30" customHeight="1" x14ac:dyDescent="0.25">
      <c r="A36" s="51">
        <v>26</v>
      </c>
      <c r="B36" s="40">
        <v>42161</v>
      </c>
      <c r="C36" s="41" t="s">
        <v>63</v>
      </c>
      <c r="D36" s="42" t="s">
        <v>42</v>
      </c>
      <c r="E36" s="43" t="s">
        <v>70</v>
      </c>
      <c r="F36" s="43" t="s">
        <v>71</v>
      </c>
      <c r="G36" s="44"/>
      <c r="H36" s="45">
        <f>IF($D$3="si",($G$5/$G$6*G36),IF($D$3="no",G36*$G$4,0))</f>
        <v>0</v>
      </c>
      <c r="I36" s="46"/>
      <c r="J36" s="46"/>
      <c r="K36" s="47"/>
      <c r="L36" s="47"/>
      <c r="M36" s="47">
        <v>45</v>
      </c>
      <c r="N36" s="54">
        <f t="shared" si="1"/>
        <v>45</v>
      </c>
      <c r="O36" s="52"/>
      <c r="P36" s="50" t="str">
        <f>IF(F36="Milano","X","")</f>
        <v/>
      </c>
      <c r="Q36" s="50">
        <v>2.59</v>
      </c>
    </row>
    <row r="37" spans="1:17" ht="30" customHeight="1" x14ac:dyDescent="0.25">
      <c r="A37" s="51">
        <v>27</v>
      </c>
      <c r="B37" s="40">
        <v>42161</v>
      </c>
      <c r="C37" s="41" t="s">
        <v>63</v>
      </c>
      <c r="D37" s="42" t="s">
        <v>83</v>
      </c>
      <c r="E37" s="43" t="s">
        <v>70</v>
      </c>
      <c r="F37" s="43" t="s">
        <v>71</v>
      </c>
      <c r="G37" s="44"/>
      <c r="H37" s="45"/>
      <c r="I37" s="46"/>
      <c r="J37" s="46">
        <v>2000</v>
      </c>
      <c r="K37" s="47"/>
      <c r="L37" s="47"/>
      <c r="M37" s="47"/>
      <c r="N37" s="54">
        <f t="shared" si="1"/>
        <v>2000</v>
      </c>
      <c r="O37" s="52"/>
      <c r="P37" s="50"/>
      <c r="Q37" s="50">
        <v>52.82</v>
      </c>
    </row>
    <row r="38" spans="1:17" ht="30" customHeight="1" x14ac:dyDescent="0.25">
      <c r="A38" s="51">
        <v>28</v>
      </c>
      <c r="B38" s="40">
        <v>42161</v>
      </c>
      <c r="C38" s="41" t="s">
        <v>63</v>
      </c>
      <c r="D38" s="42" t="s">
        <v>82</v>
      </c>
      <c r="E38" s="43" t="s">
        <v>70</v>
      </c>
      <c r="F38" s="43" t="s">
        <v>71</v>
      </c>
      <c r="G38" s="44"/>
      <c r="H38" s="45"/>
      <c r="I38" s="46"/>
      <c r="J38" s="46"/>
      <c r="K38" s="47"/>
      <c r="L38" s="47"/>
      <c r="M38" s="47">
        <v>600</v>
      </c>
      <c r="N38" s="54">
        <f t="shared" si="1"/>
        <v>600</v>
      </c>
      <c r="O38" s="52"/>
      <c r="P38" s="50"/>
      <c r="Q38" s="50">
        <v>16.89</v>
      </c>
    </row>
    <row r="39" spans="1:17" ht="30" customHeight="1" x14ac:dyDescent="0.25">
      <c r="A39" s="51">
        <v>29</v>
      </c>
      <c r="B39" s="40">
        <v>42161</v>
      </c>
      <c r="C39" s="41" t="s">
        <v>63</v>
      </c>
      <c r="D39" s="42" t="s">
        <v>42</v>
      </c>
      <c r="E39" s="43" t="s">
        <v>70</v>
      </c>
      <c r="F39" s="43" t="s">
        <v>71</v>
      </c>
      <c r="G39" s="44"/>
      <c r="H39" s="45"/>
      <c r="I39" s="46"/>
      <c r="J39" s="46"/>
      <c r="K39" s="47"/>
      <c r="L39" s="47"/>
      <c r="M39" s="47">
        <v>1990</v>
      </c>
      <c r="N39" s="54">
        <f t="shared" si="1"/>
        <v>1990</v>
      </c>
      <c r="O39" s="52">
        <v>1990</v>
      </c>
      <c r="P39" s="50"/>
      <c r="Q39" s="50">
        <v>53.38</v>
      </c>
    </row>
    <row r="40" spans="1:17" ht="30" customHeight="1" x14ac:dyDescent="0.25">
      <c r="A40" s="51">
        <v>30</v>
      </c>
      <c r="B40" s="40">
        <v>42162</v>
      </c>
      <c r="C40" s="41" t="s">
        <v>63</v>
      </c>
      <c r="D40" s="42" t="s">
        <v>42</v>
      </c>
      <c r="E40" s="43" t="s">
        <v>70</v>
      </c>
      <c r="F40" s="43" t="s">
        <v>71</v>
      </c>
      <c r="G40" s="44"/>
      <c r="H40" s="45"/>
      <c r="I40" s="46"/>
      <c r="J40" s="46"/>
      <c r="K40" s="47"/>
      <c r="L40" s="47"/>
      <c r="M40" s="47">
        <v>340</v>
      </c>
      <c r="N40" s="54">
        <f t="shared" si="1"/>
        <v>340</v>
      </c>
      <c r="O40" s="52"/>
      <c r="P40" s="50"/>
      <c r="Q40" s="50">
        <v>10.5</v>
      </c>
    </row>
    <row r="41" spans="1:17" ht="30" customHeight="1" x14ac:dyDescent="0.25">
      <c r="A41" s="51">
        <v>31</v>
      </c>
      <c r="B41" s="40">
        <v>42162</v>
      </c>
      <c r="C41" s="41" t="s">
        <v>63</v>
      </c>
      <c r="D41" s="41" t="s">
        <v>42</v>
      </c>
      <c r="E41" s="43" t="s">
        <v>70</v>
      </c>
      <c r="F41" s="43" t="s">
        <v>71</v>
      </c>
      <c r="G41" s="44"/>
      <c r="H41" s="45"/>
      <c r="I41" s="46"/>
      <c r="J41" s="46"/>
      <c r="K41" s="47"/>
      <c r="L41" s="47"/>
      <c r="M41" s="47">
        <v>180</v>
      </c>
      <c r="N41" s="54">
        <f t="shared" si="1"/>
        <v>180</v>
      </c>
      <c r="O41" s="52"/>
      <c r="P41" s="50"/>
      <c r="Q41" s="50">
        <v>6.17</v>
      </c>
    </row>
    <row r="42" spans="1:17" ht="30" customHeight="1" x14ac:dyDescent="0.25">
      <c r="A42" s="51">
        <v>32</v>
      </c>
      <c r="B42" s="40">
        <v>42162</v>
      </c>
      <c r="C42" s="41" t="s">
        <v>63</v>
      </c>
      <c r="D42" s="42" t="s">
        <v>79</v>
      </c>
      <c r="E42" s="43" t="s">
        <v>70</v>
      </c>
      <c r="F42" s="43" t="s">
        <v>71</v>
      </c>
      <c r="G42" s="44"/>
      <c r="H42" s="45">
        <f>IF(QAR!$D$3="si",(QAR!$G$5/QAR!$G$6*G42),IF(QAR!$D$3="no",G42*QAR!$G$4,0))</f>
        <v>0</v>
      </c>
      <c r="I42" s="46"/>
      <c r="J42" s="46"/>
      <c r="K42" s="47">
        <v>590</v>
      </c>
      <c r="L42" s="47"/>
      <c r="M42" s="47"/>
      <c r="N42" s="54">
        <f t="shared" si="1"/>
        <v>590</v>
      </c>
      <c r="O42" s="52"/>
      <c r="P42" s="50" t="str">
        <f>IF(F42="Milano","X","")</f>
        <v/>
      </c>
      <c r="Q42" s="50">
        <v>17.02</v>
      </c>
    </row>
    <row r="43" spans="1:17" ht="30" customHeight="1" x14ac:dyDescent="0.25">
      <c r="A43" s="51">
        <v>33</v>
      </c>
      <c r="B43" s="40"/>
      <c r="C43" s="41" t="s">
        <v>63</v>
      </c>
      <c r="D43" s="42" t="s">
        <v>86</v>
      </c>
      <c r="E43" s="43" t="s">
        <v>70</v>
      </c>
      <c r="F43" s="43" t="s">
        <v>71</v>
      </c>
      <c r="G43" s="44"/>
      <c r="H43" s="45"/>
      <c r="I43" s="46"/>
      <c r="J43" s="46"/>
      <c r="K43" s="47"/>
      <c r="L43" s="47"/>
      <c r="M43" s="47"/>
      <c r="N43" s="54">
        <f t="shared" si="1"/>
        <v>0</v>
      </c>
      <c r="O43" s="52">
        <v>700</v>
      </c>
      <c r="P43" s="50"/>
      <c r="Q43" s="50">
        <v>16.940000000000001</v>
      </c>
    </row>
    <row r="44" spans="1:17" ht="30" customHeight="1" x14ac:dyDescent="0.25">
      <c r="A44" s="51">
        <v>34</v>
      </c>
      <c r="B44" s="40">
        <v>42162</v>
      </c>
      <c r="C44" s="41" t="s">
        <v>63</v>
      </c>
      <c r="D44" s="42" t="s">
        <v>83</v>
      </c>
      <c r="E44" s="43" t="s">
        <v>70</v>
      </c>
      <c r="F44" s="43" t="s">
        <v>71</v>
      </c>
      <c r="G44" s="44"/>
      <c r="H44" s="45"/>
      <c r="I44" s="46"/>
      <c r="J44" s="46">
        <v>4156</v>
      </c>
      <c r="K44" s="47"/>
      <c r="L44" s="47"/>
      <c r="M44" s="47"/>
      <c r="N44" s="54">
        <f t="shared" si="1"/>
        <v>4156</v>
      </c>
      <c r="O44" s="52"/>
      <c r="P44" s="50"/>
      <c r="Q44" s="50">
        <v>111.71</v>
      </c>
    </row>
    <row r="46" spans="1:17" x14ac:dyDescent="0.25">
      <c r="B46" s="17" t="s">
        <v>43</v>
      </c>
      <c r="G46" s="17" t="s">
        <v>44</v>
      </c>
      <c r="L46" s="17" t="s">
        <v>45</v>
      </c>
    </row>
  </sheetData>
  <sortState ref="B11:Q44">
    <sortCondition ref="B11:B44"/>
  </sortState>
  <mergeCells count="25">
    <mergeCell ref="B1:D1"/>
    <mergeCell ref="E1:F1"/>
    <mergeCell ref="B2:D2"/>
    <mergeCell ref="E2:F2"/>
    <mergeCell ref="B3:D3"/>
    <mergeCell ref="E3:F3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Q8:Q10"/>
    <mergeCell ref="L9:L10"/>
    <mergeCell ref="M9:M10"/>
    <mergeCell ref="J8:J10"/>
    <mergeCell ref="K8:K10"/>
    <mergeCell ref="L8:M8"/>
    <mergeCell ref="N8:N10"/>
    <mergeCell ref="O8:O10"/>
    <mergeCell ref="P8:P10"/>
  </mergeCells>
  <conditionalFormatting sqref="M1">
    <cfRule type="cellIs" dxfId="1" priority="1" operator="notEqual">
      <formula>0</formula>
    </cfRule>
  </conditionalFormatting>
  <dataValidations count="11"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F3">
      <formula1>#REF!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5">
      <formula1>0</formula1>
      <formula2>0</formula2>
    </dataValidation>
    <dataValidation type="decimal" operator="greaterThanOrEqual" allowBlank="1" showErrorMessage="1" errorTitle="Valore" error="Inserire un numero maggiore o uguale a 0 (zero)!" sqref="H45:M45 M44 J13:L30 J12:M12 H11:M11 H12:H44 I31:L40 I42:L44 J41:L41">
      <formula1>0</formula1>
      <formula2>0</formula2>
    </dataValidation>
    <dataValidation type="textLength" operator="greaterThan" allowBlank="1" showErrorMessage="1" sqref="D45:E45">
      <formula1>1</formula1>
      <formula2>0</formula2>
    </dataValidation>
    <dataValidation type="textLength" operator="greaterThan" sqref="F45">
      <formula1>1</formula1>
      <formula2>0</formula2>
    </dataValidation>
    <dataValidation type="date" operator="greaterThanOrEqual" showErrorMessage="1" errorTitle="Data" error="Inserire una data superiore al 1/11/2000" sqref="B45 B11:B14">
      <formula1>36831</formula1>
      <formula2>0</formula2>
    </dataValidation>
    <dataValidation type="textLength" operator="greaterThan" allowBlank="1" sqref="C45">
      <formula1>1</formula1>
      <formula2>0</formula2>
    </dataValidation>
  </dataValidations>
  <pageMargins left="0.70866141732283472" right="0.70866141732283472" top="1.4960629921259843" bottom="0.74803149606299213" header="0.31496062992125984" footer="0.31496062992125984"/>
  <pageSetup paperSize="9" scale="2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50" zoomScaleNormal="50" zoomScaleSheetLayoutView="50" workbookViewId="0">
      <selection activeCell="Q4" sqref="Q4"/>
    </sheetView>
  </sheetViews>
  <sheetFormatPr defaultColWidth="8.85546875" defaultRowHeight="18.75" x14ac:dyDescent="0.25"/>
  <cols>
    <col min="1" max="1" width="6.7109375" style="53" customWidth="1"/>
    <col min="2" max="2" width="19.42578125" style="17" customWidth="1"/>
    <col min="3" max="3" width="25.5703125" style="17" bestFit="1" customWidth="1"/>
    <col min="4" max="4" width="36.140625" style="17" customWidth="1"/>
    <col min="5" max="5" width="28.7109375" style="17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19.85546875" style="17" customWidth="1"/>
    <col min="12" max="12" width="22.140625" style="17" customWidth="1"/>
    <col min="13" max="13" width="25.42578125" style="17" customWidth="1"/>
    <col min="14" max="16" width="19.85546875" style="17" customWidth="1"/>
    <col min="17" max="17" width="22.7109375" style="5" customWidth="1"/>
    <col min="18" max="18" width="8.42578125" style="17" customWidth="1"/>
    <col min="19" max="16384" width="8.85546875" style="17"/>
  </cols>
  <sheetData>
    <row r="1" spans="1:18" s="4" customFormat="1" ht="35.25" customHeight="1" x14ac:dyDescent="0.25">
      <c r="A1" s="1"/>
      <c r="B1" s="95" t="s">
        <v>0</v>
      </c>
      <c r="C1" s="95"/>
      <c r="D1" s="95" t="s">
        <v>46</v>
      </c>
      <c r="E1" s="96" t="s">
        <v>1</v>
      </c>
      <c r="F1" s="96"/>
      <c r="G1" s="2">
        <v>42125</v>
      </c>
      <c r="H1" s="3" t="s">
        <v>85</v>
      </c>
      <c r="L1" s="4" t="s">
        <v>2</v>
      </c>
      <c r="M1" s="5">
        <f>+P1-N7</f>
        <v>0</v>
      </c>
      <c r="N1" s="6" t="s">
        <v>3</v>
      </c>
      <c r="O1" s="7"/>
      <c r="P1" s="55">
        <f>SUM(H7:M7)</f>
        <v>180</v>
      </c>
      <c r="Q1" s="59">
        <f>SUM(Q11:Q18)</f>
        <v>44.98</v>
      </c>
    </row>
    <row r="2" spans="1:18" s="4" customFormat="1" ht="35.25" customHeight="1" x14ac:dyDescent="0.25">
      <c r="A2" s="1"/>
      <c r="B2" s="97" t="s">
        <v>5</v>
      </c>
      <c r="C2" s="97"/>
      <c r="D2" s="97" t="s">
        <v>6</v>
      </c>
      <c r="E2" s="96" t="s">
        <v>6</v>
      </c>
      <c r="F2" s="96"/>
      <c r="G2" s="9"/>
      <c r="H2" s="9"/>
      <c r="N2" s="10" t="s">
        <v>7</v>
      </c>
      <c r="O2" s="11"/>
      <c r="P2" s="56"/>
      <c r="Q2" s="59"/>
    </row>
    <row r="3" spans="1:18" s="4" customFormat="1" ht="35.25" customHeight="1" x14ac:dyDescent="0.25">
      <c r="A3" s="1"/>
      <c r="B3" s="97" t="s">
        <v>9</v>
      </c>
      <c r="C3" s="97"/>
      <c r="D3" s="97" t="s">
        <v>8</v>
      </c>
      <c r="E3" s="96" t="s">
        <v>8</v>
      </c>
      <c r="F3" s="96"/>
      <c r="N3" s="10" t="s">
        <v>10</v>
      </c>
      <c r="O3" s="11"/>
      <c r="P3" s="56">
        <f>+O7</f>
        <v>133</v>
      </c>
      <c r="Q3" s="60">
        <f>SUM(Q11:Q13)</f>
        <v>33.47</v>
      </c>
    </row>
    <row r="4" spans="1:18" s="4" customFormat="1" ht="35.25" customHeight="1" thickBot="1" x14ac:dyDescent="0.3">
      <c r="A4" s="1"/>
      <c r="E4" s="14"/>
      <c r="F4" s="14" t="s">
        <v>11</v>
      </c>
      <c r="G4" s="10">
        <v>1</v>
      </c>
      <c r="H4" s="15"/>
      <c r="I4" s="16"/>
      <c r="J4" s="16"/>
      <c r="K4" s="16"/>
      <c r="L4" s="17"/>
      <c r="M4" s="17"/>
      <c r="N4" s="18" t="s">
        <v>12</v>
      </c>
      <c r="O4" s="19"/>
      <c r="P4" s="57"/>
      <c r="Q4" s="60"/>
    </row>
    <row r="5" spans="1:18" s="4" customFormat="1" ht="33" customHeight="1" thickTop="1" thickBot="1" x14ac:dyDescent="0.3">
      <c r="A5" s="1"/>
      <c r="B5" s="21" t="s">
        <v>13</v>
      </c>
      <c r="C5" s="22"/>
      <c r="D5" s="23"/>
      <c r="E5" s="24">
        <v>5</v>
      </c>
      <c r="F5" s="14" t="s">
        <v>14</v>
      </c>
      <c r="G5" s="10">
        <v>1.1100000000000001</v>
      </c>
      <c r="H5" s="15"/>
      <c r="N5" s="74" t="s">
        <v>15</v>
      </c>
      <c r="O5" s="74"/>
      <c r="P5" s="58">
        <f>P1-P2-P3-P4</f>
        <v>47</v>
      </c>
      <c r="Q5" s="60">
        <f>Q1-Q3</f>
        <v>11.509999999999998</v>
      </c>
    </row>
    <row r="6" spans="1:18" s="4" customFormat="1" ht="31.5" customHeight="1" thickTop="1" thickBot="1" x14ac:dyDescent="0.3">
      <c r="A6" s="1"/>
      <c r="B6" s="26" t="s">
        <v>91</v>
      </c>
      <c r="C6" s="26"/>
      <c r="D6" s="26"/>
      <c r="E6" s="14"/>
      <c r="F6" s="14" t="s">
        <v>17</v>
      </c>
      <c r="G6" s="10">
        <v>11.11</v>
      </c>
      <c r="H6" s="27"/>
      <c r="Q6" s="13"/>
      <c r="R6" s="14"/>
    </row>
    <row r="7" spans="1:18" s="4" customFormat="1" ht="27" customHeight="1" thickBot="1" x14ac:dyDescent="0.3">
      <c r="A7" s="28"/>
      <c r="B7" s="29"/>
      <c r="C7" s="29"/>
      <c r="D7" s="30" t="s">
        <v>47</v>
      </c>
      <c r="E7" s="75" t="s">
        <v>19</v>
      </c>
      <c r="F7" s="76"/>
      <c r="G7" s="31">
        <f t="shared" ref="G7:O7" si="0">SUM(G11:G18)</f>
        <v>0</v>
      </c>
      <c r="H7" s="31">
        <f t="shared" si="0"/>
        <v>0</v>
      </c>
      <c r="I7" s="32">
        <f t="shared" si="0"/>
        <v>0</v>
      </c>
      <c r="J7" s="33">
        <f t="shared" si="0"/>
        <v>0</v>
      </c>
      <c r="K7" s="34">
        <f t="shared" si="0"/>
        <v>47</v>
      </c>
      <c r="L7" s="34">
        <f t="shared" si="0"/>
        <v>0</v>
      </c>
      <c r="M7" s="34">
        <f t="shared" si="0"/>
        <v>133</v>
      </c>
      <c r="N7" s="34">
        <f t="shared" si="0"/>
        <v>180</v>
      </c>
      <c r="O7" s="35">
        <f t="shared" si="0"/>
        <v>133</v>
      </c>
      <c r="P7" s="13"/>
    </row>
    <row r="8" spans="1:18" ht="36" customHeight="1" thickTop="1" thickBot="1" x14ac:dyDescent="0.3">
      <c r="A8" s="89"/>
      <c r="B8" s="36" t="s">
        <v>33</v>
      </c>
      <c r="C8" s="91" t="s">
        <v>20</v>
      </c>
      <c r="D8" s="93" t="s">
        <v>21</v>
      </c>
      <c r="E8" s="92" t="s">
        <v>48</v>
      </c>
      <c r="F8" s="94" t="s">
        <v>49</v>
      </c>
      <c r="G8" s="77" t="s">
        <v>24</v>
      </c>
      <c r="H8" s="78" t="s">
        <v>25</v>
      </c>
      <c r="I8" s="81" t="s">
        <v>26</v>
      </c>
      <c r="J8" s="81" t="s">
        <v>27</v>
      </c>
      <c r="K8" s="81" t="s">
        <v>28</v>
      </c>
      <c r="L8" s="83" t="s">
        <v>50</v>
      </c>
      <c r="M8" s="84"/>
      <c r="N8" s="85" t="s">
        <v>30</v>
      </c>
      <c r="O8" s="87" t="s">
        <v>31</v>
      </c>
      <c r="P8" s="69" t="s">
        <v>32</v>
      </c>
      <c r="Q8" s="98" t="s">
        <v>51</v>
      </c>
    </row>
    <row r="9" spans="1:18" ht="36" customHeight="1" thickTop="1" thickBot="1" x14ac:dyDescent="0.3">
      <c r="A9" s="90"/>
      <c r="B9" s="36" t="s">
        <v>33</v>
      </c>
      <c r="C9" s="92"/>
      <c r="D9" s="92"/>
      <c r="E9" s="92"/>
      <c r="F9" s="94"/>
      <c r="G9" s="77"/>
      <c r="H9" s="79" t="s">
        <v>26</v>
      </c>
      <c r="I9" s="82" t="s">
        <v>26</v>
      </c>
      <c r="J9" s="82"/>
      <c r="K9" s="82" t="s">
        <v>34</v>
      </c>
      <c r="L9" s="70" t="s">
        <v>35</v>
      </c>
      <c r="M9" s="72" t="s">
        <v>36</v>
      </c>
      <c r="N9" s="86"/>
      <c r="O9" s="88"/>
      <c r="P9" s="69"/>
      <c r="Q9" s="99"/>
    </row>
    <row r="10" spans="1:18" ht="37.5" customHeight="1" thickTop="1" thickBot="1" x14ac:dyDescent="0.3">
      <c r="A10" s="90"/>
      <c r="B10" s="61"/>
      <c r="C10" s="92"/>
      <c r="D10" s="92"/>
      <c r="E10" s="92"/>
      <c r="F10" s="94"/>
      <c r="G10" s="38" t="s">
        <v>37</v>
      </c>
      <c r="H10" s="80"/>
      <c r="I10" s="82"/>
      <c r="J10" s="82"/>
      <c r="K10" s="82"/>
      <c r="L10" s="71"/>
      <c r="M10" s="73"/>
      <c r="N10" s="86"/>
      <c r="O10" s="88"/>
      <c r="P10" s="69"/>
      <c r="Q10" s="99"/>
    </row>
    <row r="11" spans="1:18" ht="30" customHeight="1" thickTop="1" x14ac:dyDescent="0.25">
      <c r="A11" s="39">
        <v>1</v>
      </c>
      <c r="B11" s="40">
        <v>42153</v>
      </c>
      <c r="C11" s="41" t="s">
        <v>63</v>
      </c>
      <c r="D11" s="42" t="s">
        <v>42</v>
      </c>
      <c r="E11" s="43" t="s">
        <v>76</v>
      </c>
      <c r="F11" s="43" t="s">
        <v>77</v>
      </c>
      <c r="G11" s="44"/>
      <c r="H11" s="45">
        <f>IF($D$3="si",($G$5/$G$6*G11),IF($D$3="no",G11*$G$4,0))</f>
        <v>0</v>
      </c>
      <c r="I11" s="46"/>
      <c r="J11" s="46"/>
      <c r="K11" s="47"/>
      <c r="L11" s="47"/>
      <c r="M11" s="47">
        <v>60</v>
      </c>
      <c r="N11" s="54">
        <f>SUM(H11:M11)</f>
        <v>60</v>
      </c>
      <c r="O11" s="49">
        <v>60</v>
      </c>
      <c r="P11" s="50"/>
      <c r="Q11" s="50">
        <v>15.17</v>
      </c>
    </row>
    <row r="12" spans="1:18" ht="30" customHeight="1" x14ac:dyDescent="0.25">
      <c r="A12" s="51">
        <v>2</v>
      </c>
      <c r="B12" s="40">
        <v>42154</v>
      </c>
      <c r="C12" s="41" t="s">
        <v>63</v>
      </c>
      <c r="D12" s="42" t="s">
        <v>42</v>
      </c>
      <c r="E12" s="43" t="s">
        <v>76</v>
      </c>
      <c r="F12" s="43" t="s">
        <v>77</v>
      </c>
      <c r="G12" s="44"/>
      <c r="H12" s="45">
        <f>IF($D$3="si",($G$5/$G$6*G12),IF($D$3="no",G12*$G$4,0))</f>
        <v>0</v>
      </c>
      <c r="I12" s="46"/>
      <c r="J12" s="46"/>
      <c r="K12" s="47"/>
      <c r="L12" s="47"/>
      <c r="M12" s="47">
        <v>36</v>
      </c>
      <c r="N12" s="54">
        <f>SUM(H12:M12)</f>
        <v>36</v>
      </c>
      <c r="O12" s="52">
        <v>36</v>
      </c>
      <c r="P12" s="50"/>
      <c r="Q12" s="50">
        <v>9.1</v>
      </c>
    </row>
    <row r="13" spans="1:18" ht="30" customHeight="1" x14ac:dyDescent="0.25">
      <c r="A13" s="51">
        <v>3</v>
      </c>
      <c r="B13" s="40">
        <v>42191</v>
      </c>
      <c r="C13" s="41" t="s">
        <v>63</v>
      </c>
      <c r="D13" s="42" t="s">
        <v>42</v>
      </c>
      <c r="E13" s="43" t="s">
        <v>76</v>
      </c>
      <c r="F13" s="43" t="s">
        <v>77</v>
      </c>
      <c r="G13" s="44"/>
      <c r="H13" s="45">
        <f>IF($D$3="si",($G$5/$G$6*G13),IF($D$3="no",G13*$G$4,0))</f>
        <v>0</v>
      </c>
      <c r="I13" s="46"/>
      <c r="J13" s="46"/>
      <c r="K13" s="47"/>
      <c r="L13" s="47"/>
      <c r="M13" s="47">
        <v>37</v>
      </c>
      <c r="N13" s="54">
        <f>SUM(H13:M13)</f>
        <v>37</v>
      </c>
      <c r="O13" s="52">
        <v>37</v>
      </c>
      <c r="P13" s="50" t="str">
        <f>IF(F13="Milano","X","")</f>
        <v/>
      </c>
      <c r="Q13" s="50">
        <v>9.1999999999999993</v>
      </c>
    </row>
    <row r="14" spans="1:18" ht="30" customHeight="1" x14ac:dyDescent="0.25">
      <c r="A14" s="51">
        <v>4</v>
      </c>
      <c r="B14" s="40">
        <v>42191</v>
      </c>
      <c r="C14" s="41" t="s">
        <v>63</v>
      </c>
      <c r="D14" s="42" t="s">
        <v>78</v>
      </c>
      <c r="E14" s="43" t="s">
        <v>76</v>
      </c>
      <c r="F14" s="43" t="s">
        <v>77</v>
      </c>
      <c r="G14" s="44"/>
      <c r="H14" s="45">
        <f>IF($D$3="si",($G$5/$G$6*G14),IF($D$3="no",G14*$G$4,0))</f>
        <v>0</v>
      </c>
      <c r="I14" s="46"/>
      <c r="J14" s="46"/>
      <c r="K14" s="47">
        <v>47</v>
      </c>
      <c r="L14" s="47"/>
      <c r="M14" s="47"/>
      <c r="N14" s="54">
        <f>SUM(H14:M14)</f>
        <v>47</v>
      </c>
      <c r="O14" s="52"/>
      <c r="P14" s="50" t="str">
        <f>IF(F14="Milano","X","")</f>
        <v/>
      </c>
      <c r="Q14" s="50">
        <v>11.51</v>
      </c>
    </row>
    <row r="15" spans="1:18" ht="30" customHeight="1" x14ac:dyDescent="0.25">
      <c r="A15" s="51">
        <v>5</v>
      </c>
      <c r="B15" s="40"/>
      <c r="C15" s="41"/>
      <c r="D15" s="42"/>
      <c r="E15" s="43"/>
      <c r="F15" s="43"/>
      <c r="G15" s="44"/>
      <c r="H15" s="45"/>
      <c r="I15" s="46"/>
      <c r="J15" s="46"/>
      <c r="K15" s="47"/>
      <c r="L15" s="47"/>
      <c r="M15" s="47"/>
      <c r="N15" s="54">
        <f t="shared" ref="N15:N16" si="1">SUM(H15:M15)</f>
        <v>0</v>
      </c>
      <c r="O15" s="52"/>
      <c r="P15" s="50"/>
      <c r="Q15" s="50"/>
    </row>
    <row r="16" spans="1:18" ht="30" customHeight="1" x14ac:dyDescent="0.25">
      <c r="A16" s="51">
        <v>6</v>
      </c>
      <c r="B16" s="40"/>
      <c r="C16" s="41"/>
      <c r="D16" s="41"/>
      <c r="E16" s="43"/>
      <c r="F16" s="43"/>
      <c r="G16" s="44"/>
      <c r="H16" s="45">
        <f>IF($D$3="si",($G$5/$G$6*G16),IF($D$3="no",G16*$G$4,0))</f>
        <v>0</v>
      </c>
      <c r="I16" s="46"/>
      <c r="J16" s="46"/>
      <c r="K16" s="47"/>
      <c r="L16" s="47"/>
      <c r="M16" s="47"/>
      <c r="N16" s="54">
        <f t="shared" si="1"/>
        <v>0</v>
      </c>
      <c r="O16" s="52"/>
      <c r="P16" s="50" t="str">
        <f>IF(F16="Milano","X","")</f>
        <v/>
      </c>
      <c r="Q16" s="50"/>
    </row>
    <row r="17" spans="1:17" ht="30" customHeight="1" x14ac:dyDescent="0.25">
      <c r="A17" s="51">
        <v>7</v>
      </c>
      <c r="B17" s="40"/>
      <c r="C17" s="41"/>
      <c r="D17" s="42"/>
      <c r="E17" s="43"/>
      <c r="F17" s="43"/>
      <c r="G17" s="44"/>
      <c r="H17" s="45">
        <f>IF($D$3="si",($G$5/$G$6*G17),IF($D$3="no",G17*$G$4,0))</f>
        <v>0</v>
      </c>
      <c r="I17" s="46"/>
      <c r="J17" s="46"/>
      <c r="K17" s="47"/>
      <c r="L17" s="47"/>
      <c r="M17" s="47"/>
      <c r="N17" s="54">
        <f>SUM(H17:M17)</f>
        <v>0</v>
      </c>
      <c r="O17" s="52"/>
      <c r="P17" s="50" t="str">
        <f>IF(F17="Milano","X","")</f>
        <v/>
      </c>
      <c r="Q17" s="50"/>
    </row>
    <row r="18" spans="1:17" ht="30" customHeight="1" x14ac:dyDescent="0.25">
      <c r="A18" s="51">
        <v>8</v>
      </c>
      <c r="B18" s="40"/>
      <c r="C18" s="41"/>
      <c r="D18" s="42"/>
      <c r="E18" s="43"/>
      <c r="F18" s="43"/>
      <c r="G18" s="44"/>
      <c r="H18" s="45">
        <f>IF($D$3="si",($G$5/$G$6*G18),IF($D$3="no",G18*$G$4,0))</f>
        <v>0</v>
      </c>
      <c r="I18" s="46"/>
      <c r="J18" s="46"/>
      <c r="K18" s="47"/>
      <c r="L18" s="47"/>
      <c r="M18" s="47"/>
      <c r="N18" s="54">
        <f>SUM(H18:M18)</f>
        <v>0</v>
      </c>
      <c r="O18" s="52"/>
      <c r="P18" s="50" t="str">
        <f>IF(F18="Milano","X","")</f>
        <v/>
      </c>
      <c r="Q18" s="50"/>
    </row>
    <row r="20" spans="1:17" x14ac:dyDescent="0.25">
      <c r="B20" s="17" t="s">
        <v>43</v>
      </c>
      <c r="G20" s="17" t="s">
        <v>44</v>
      </c>
      <c r="L20" s="17" t="s">
        <v>45</v>
      </c>
    </row>
  </sheetData>
  <mergeCells count="25">
    <mergeCell ref="B1:D1"/>
    <mergeCell ref="E1:F1"/>
    <mergeCell ref="B2:D2"/>
    <mergeCell ref="E2:F2"/>
    <mergeCell ref="B3:D3"/>
    <mergeCell ref="E3:F3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Q8:Q10"/>
    <mergeCell ref="L9:L10"/>
    <mergeCell ref="M9:M10"/>
    <mergeCell ref="J8:J10"/>
    <mergeCell ref="K8:K10"/>
    <mergeCell ref="L8:M8"/>
    <mergeCell ref="N8:N10"/>
    <mergeCell ref="O8:O10"/>
    <mergeCell ref="P8:P10"/>
  </mergeCells>
  <conditionalFormatting sqref="M1">
    <cfRule type="cellIs" dxfId="0" priority="1" operator="notEqual">
      <formula>0</formula>
    </cfRule>
  </conditionalFormatting>
  <dataValidations count="11"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F3">
      <formula1>#REF!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decimal" operator="greaterThanOrEqual" allowBlank="1" showErrorMessage="1" errorTitle="Valore" error="Inserire un numero maggiore o uguale a 0 (zero)!" sqref="H19:M19 M18 I17:L18 J12:M12 H11:M11 H12:H14 H16:H18 J13:L14 J16:L16">
      <formula1>0</formula1>
      <formula2>0</formula2>
    </dataValidation>
    <dataValidation type="textLength" operator="greaterThan" allowBlank="1" showErrorMessage="1" sqref="D19:E19">
      <formula1>1</formula1>
      <formula2>0</formula2>
    </dataValidation>
    <dataValidation type="textLength" operator="greaterThan" sqref="F19">
      <formula1>1</formula1>
      <formula2>0</formula2>
    </dataValidation>
    <dataValidation type="date" operator="greaterThanOrEqual" showErrorMessage="1" errorTitle="Data" error="Inserire una data superiore al 1/11/2000" sqref="B19 B11:B14">
      <formula1>36831</formula1>
      <formula2>0</formula2>
    </dataValidation>
    <dataValidation type="textLength" operator="greaterThan" allowBlank="1" sqref="C19">
      <formula1>1</formula1>
      <formula2>0</formula2>
    </dataValidation>
    <dataValidation type="whole" operator="greaterThanOrEqual" allowBlank="1" showErrorMessage="1" errorTitle="Valore" error="Inserire un numero maggiore o uguale a 0 (zero)!" sqref="N11:N19">
      <formula1>0</formula1>
      <formula2>0</formula2>
    </dataValidation>
  </dataValidations>
  <pageMargins left="0.70866141732283472" right="0.70866141732283472" top="1.48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EURO</vt:lpstr>
      <vt:lpstr>PLN</vt:lpstr>
      <vt:lpstr>JOD</vt:lpstr>
      <vt:lpstr>THB</vt:lpstr>
      <vt:lpstr>QAR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Elisabetta Ciceri</cp:lastModifiedBy>
  <cp:lastPrinted>2015-06-23T10:49:00Z</cp:lastPrinted>
  <dcterms:created xsi:type="dcterms:W3CDTF">2015-04-08T09:11:35Z</dcterms:created>
  <dcterms:modified xsi:type="dcterms:W3CDTF">2015-06-23T10:50:37Z</dcterms:modified>
</cp:coreProperties>
</file>