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tabRatio="433" activeTab="4"/>
  </bookViews>
  <sheets>
    <sheet name="EURO" sheetId="4" r:id="rId1"/>
    <sheet name="EGP" sheetId="5" r:id="rId2"/>
    <sheet name="USD" sheetId="6" r:id="rId3"/>
    <sheet name="LBP" sheetId="7" r:id="rId4"/>
    <sheet name="SAR" sheetId="8" r:id="rId5"/>
    <sheet name="AED" sheetId="9" r:id="rId6"/>
  </sheets>
  <calcPr calcId="145621"/>
</workbook>
</file>

<file path=xl/calcChain.xml><?xml version="1.0" encoding="utf-8"?>
<calcChain xmlns="http://schemas.openxmlformats.org/spreadsheetml/2006/main">
  <c r="R3" i="9" l="1"/>
  <c r="R1" i="9"/>
  <c r="R5" i="9" s="1"/>
  <c r="M20" i="9"/>
  <c r="M7" i="9" s="1"/>
  <c r="P22" i="9"/>
  <c r="H22" i="9"/>
  <c r="N22" i="9" s="1"/>
  <c r="P21" i="9"/>
  <c r="H21" i="9"/>
  <c r="N21" i="9" s="1"/>
  <c r="P20" i="9"/>
  <c r="H20" i="9"/>
  <c r="N20" i="9" s="1"/>
  <c r="P19" i="9"/>
  <c r="H19" i="9"/>
  <c r="N19" i="9" s="1"/>
  <c r="P18" i="9"/>
  <c r="H18" i="9"/>
  <c r="N18" i="9" s="1"/>
  <c r="P17" i="9"/>
  <c r="H17" i="9"/>
  <c r="N17" i="9" s="1"/>
  <c r="P16" i="9"/>
  <c r="H16" i="9"/>
  <c r="N16" i="9" s="1"/>
  <c r="P15" i="9"/>
  <c r="H15" i="9"/>
  <c r="N15" i="9" s="1"/>
  <c r="P14" i="9"/>
  <c r="H14" i="9"/>
  <c r="N14" i="9" s="1"/>
  <c r="P13" i="9"/>
  <c r="H13" i="9"/>
  <c r="N13" i="9" s="1"/>
  <c r="H12" i="9"/>
  <c r="N12" i="9" s="1"/>
  <c r="H11" i="9"/>
  <c r="N11" i="9" s="1"/>
  <c r="O7" i="9"/>
  <c r="P3" i="9" s="1"/>
  <c r="L7" i="9"/>
  <c r="K7" i="9"/>
  <c r="J7" i="9"/>
  <c r="I7" i="9"/>
  <c r="G7" i="9"/>
  <c r="R1" i="8"/>
  <c r="R3" i="8"/>
  <c r="P21" i="8"/>
  <c r="N21" i="8"/>
  <c r="H21" i="8"/>
  <c r="P20" i="8"/>
  <c r="H20" i="8"/>
  <c r="N20" i="8" s="1"/>
  <c r="P19" i="8"/>
  <c r="H19" i="8"/>
  <c r="N19" i="8" s="1"/>
  <c r="P18" i="8"/>
  <c r="H18" i="8"/>
  <c r="N18" i="8" s="1"/>
  <c r="N17" i="8"/>
  <c r="N16" i="8"/>
  <c r="P15" i="8"/>
  <c r="N15" i="8"/>
  <c r="H15" i="8"/>
  <c r="P14" i="8"/>
  <c r="H14" i="8"/>
  <c r="N14" i="8" s="1"/>
  <c r="P13" i="8"/>
  <c r="H13" i="8"/>
  <c r="N13" i="8" s="1"/>
  <c r="P12" i="8"/>
  <c r="N12" i="8"/>
  <c r="H12" i="8"/>
  <c r="H11" i="8"/>
  <c r="N11" i="8" s="1"/>
  <c r="P22" i="8"/>
  <c r="N22" i="8"/>
  <c r="H22" i="8"/>
  <c r="O7" i="8"/>
  <c r="P3" i="8" s="1"/>
  <c r="M7" i="8"/>
  <c r="L7" i="8"/>
  <c r="K7" i="8"/>
  <c r="J7" i="8"/>
  <c r="I7" i="8"/>
  <c r="G7" i="8"/>
  <c r="R3" i="7"/>
  <c r="R1" i="7"/>
  <c r="R5" i="7" s="1"/>
  <c r="H7" i="9" l="1"/>
  <c r="P1" i="9" s="1"/>
  <c r="N7" i="9"/>
  <c r="R5" i="8"/>
  <c r="H7" i="8"/>
  <c r="P1" i="8" s="1"/>
  <c r="N7" i="8"/>
  <c r="M1" i="9" l="1"/>
  <c r="P7" i="9"/>
  <c r="P5" i="9"/>
  <c r="M1" i="8"/>
  <c r="P7" i="8"/>
  <c r="P5" i="8"/>
  <c r="P18" i="7"/>
  <c r="H18" i="7"/>
  <c r="N18" i="7" s="1"/>
  <c r="P17" i="7"/>
  <c r="H17" i="7"/>
  <c r="N17" i="7" s="1"/>
  <c r="P16" i="7"/>
  <c r="N16" i="7"/>
  <c r="H16" i="7"/>
  <c r="P15" i="7"/>
  <c r="H15" i="7"/>
  <c r="N15" i="7" s="1"/>
  <c r="P14" i="7"/>
  <c r="H14" i="7"/>
  <c r="N14" i="7" s="1"/>
  <c r="P13" i="7"/>
  <c r="H13" i="7"/>
  <c r="N13" i="7" s="1"/>
  <c r="H12" i="7"/>
  <c r="N12" i="7" s="1"/>
  <c r="H11" i="7"/>
  <c r="N11" i="7" s="1"/>
  <c r="O7" i="7"/>
  <c r="P3" i="7" s="1"/>
  <c r="M7" i="7"/>
  <c r="L7" i="7"/>
  <c r="K7" i="7"/>
  <c r="J7" i="7"/>
  <c r="I7" i="7"/>
  <c r="G7" i="7"/>
  <c r="H7" i="7" l="1"/>
  <c r="P1" i="7" s="1"/>
  <c r="P5" i="7" s="1"/>
  <c r="N7" i="7"/>
  <c r="P7" i="7" l="1"/>
  <c r="M1" i="7"/>
  <c r="R1" i="6" l="1"/>
  <c r="P18" i="6"/>
  <c r="H18" i="6"/>
  <c r="N18" i="6" s="1"/>
  <c r="P17" i="6"/>
  <c r="H17" i="6"/>
  <c r="N17" i="6" s="1"/>
  <c r="P16" i="6"/>
  <c r="H16" i="6"/>
  <c r="N16" i="6" s="1"/>
  <c r="P15" i="6"/>
  <c r="H15" i="6"/>
  <c r="N15" i="6"/>
  <c r="P14" i="6"/>
  <c r="H14" i="6"/>
  <c r="N14" i="6" s="1"/>
  <c r="P13" i="6"/>
  <c r="H13" i="6"/>
  <c r="N13" i="6" s="1"/>
  <c r="H12" i="6"/>
  <c r="N12" i="6"/>
  <c r="H11" i="6"/>
  <c r="N11" i="6" s="1"/>
  <c r="H7" i="6"/>
  <c r="P1" i="6" s="1"/>
  <c r="I7" i="6"/>
  <c r="J7" i="6"/>
  <c r="K7" i="6"/>
  <c r="L7" i="6"/>
  <c r="M7" i="6"/>
  <c r="O7" i="6"/>
  <c r="P3" i="6" s="1"/>
  <c r="G7" i="6"/>
  <c r="Q3" i="5"/>
  <c r="H18" i="5"/>
  <c r="N18" i="5"/>
  <c r="H17" i="5"/>
  <c r="N17" i="5" s="1"/>
  <c r="N16" i="5"/>
  <c r="H16" i="5"/>
  <c r="H15" i="5"/>
  <c r="N15" i="5" s="1"/>
  <c r="H14" i="5"/>
  <c r="N14" i="5"/>
  <c r="P14" i="5" s="1"/>
  <c r="H13" i="5"/>
  <c r="N13" i="5" s="1"/>
  <c r="P13" i="5" s="1"/>
  <c r="H12" i="5"/>
  <c r="N12" i="5"/>
  <c r="P12" i="5" s="1"/>
  <c r="H11" i="5"/>
  <c r="N11" i="5" s="1"/>
  <c r="H7" i="5"/>
  <c r="P1" i="5" s="1"/>
  <c r="I7" i="5"/>
  <c r="J7" i="5"/>
  <c r="K7" i="5"/>
  <c r="L7" i="5"/>
  <c r="M7" i="5"/>
  <c r="O7" i="5"/>
  <c r="P3" i="5" s="1"/>
  <c r="G7" i="5"/>
  <c r="H16" i="4"/>
  <c r="N16" i="4" s="1"/>
  <c r="N7" i="4" s="1"/>
  <c r="P7" i="4" s="1"/>
  <c r="H11" i="4"/>
  <c r="H12" i="4"/>
  <c r="H13" i="4"/>
  <c r="H14" i="4"/>
  <c r="H15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7" i="4"/>
  <c r="P1" i="4" s="1"/>
  <c r="I7" i="4"/>
  <c r="J7" i="4"/>
  <c r="K7" i="4"/>
  <c r="L7" i="4"/>
  <c r="M7" i="4"/>
  <c r="N11" i="4"/>
  <c r="N12" i="4"/>
  <c r="N13" i="4"/>
  <c r="N14" i="4"/>
  <c r="N15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O7" i="4"/>
  <c r="P3" i="4" s="1"/>
  <c r="G7" i="4"/>
  <c r="P5" i="5" l="1"/>
  <c r="N7" i="5"/>
  <c r="P7" i="5" s="1"/>
  <c r="P5" i="6"/>
  <c r="M1" i="4"/>
  <c r="P5" i="4"/>
  <c r="Q1" i="5"/>
  <c r="Q5" i="5" s="1"/>
  <c r="N7" i="6"/>
  <c r="P7" i="6" s="1"/>
  <c r="R3" i="6"/>
  <c r="R5" i="6" s="1"/>
  <c r="M1" i="5" l="1"/>
  <c r="M1" i="6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<sst xmlns="http://schemas.openxmlformats.org/spreadsheetml/2006/main" count="540" uniqueCount="106">
  <si>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</si>
  <si>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</si>
  <si>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</si>
  <si>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</si>
  <si>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</si>
  <si>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</si>
  <si>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</si>
  <si>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</si>
  <si>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</si>
  <si>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</si>
  <si>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</si>
  <si>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</si>
  <si>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</si>
  <si>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</si>
  <si>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</si>
  <si>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</si>
  <si>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</si>
  <si>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</si>
  <si>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</si>
  <si>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</si>
  <si>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</si>
  <si>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</si>
  <si>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</si>
  <si>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</si>
  <si>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</si>
  <si>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</si>
  <si>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</si>
  <si>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</si>
  <si>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</si>
  <si>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</si>
  <si>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</si>
  <si>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</si>
  <si>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</si>
  <si>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</si>
  <si>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</si>
  <si>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</si>
  <si>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</si>
  <si>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</si>
  <si>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</si>
  <si>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EMAD SHEHATA</t>
  </si>
  <si>
    <t>NO</t>
  </si>
  <si>
    <t>Follow Up
Arabia Saudita</t>
  </si>
  <si>
    <t>TAXI EMAD</t>
  </si>
  <si>
    <t>ITALIA</t>
  </si>
  <si>
    <t>€</t>
  </si>
  <si>
    <t>MXP EXPRESS EMAD</t>
  </si>
  <si>
    <t>CAFFE EMAD</t>
  </si>
  <si>
    <t>COLAZIONE EMAD</t>
  </si>
  <si>
    <t>PRELIEVO CONTANTI</t>
  </si>
  <si>
    <t>ISS DUBAI 2015</t>
  </si>
  <si>
    <t>TAXI EMAD 
( SCIOPERO MXP)</t>
  </si>
  <si>
    <t>MXP EMAD</t>
  </si>
  <si>
    <t>TAXI EMAD+ PHILIPP</t>
  </si>
  <si>
    <t>CENA EMAD</t>
  </si>
  <si>
    <t>DEMO EGITTO</t>
  </si>
  <si>
    <t>Taxi Emad</t>
  </si>
  <si>
    <t>MXP Emad</t>
  </si>
  <si>
    <t>Caffè Emad</t>
  </si>
  <si>
    <t>Caffè + Acqua</t>
  </si>
  <si>
    <t>Visti Emad + Lorenzo+Davide</t>
  </si>
  <si>
    <t>DEMO LIBANO</t>
  </si>
  <si>
    <t>Taxi EMAD</t>
  </si>
  <si>
    <t>03_01</t>
  </si>
  <si>
    <t>(importi in Valuta EUR)</t>
  </si>
  <si>
    <t>Prelievo contanti</t>
  </si>
  <si>
    <t>Egitto</t>
  </si>
  <si>
    <t>Caffè Emad + Lorenzo
+Davide</t>
  </si>
  <si>
    <t>03_02</t>
  </si>
  <si>
    <t>Restituzione Contanti</t>
  </si>
  <si>
    <t>(importi in Valuta EGP)</t>
  </si>
  <si>
    <r>
      <t xml:space="preserve">Taxi Emad + Lorenzo </t>
    </r>
    <r>
      <rPr>
        <b/>
        <sz val="14"/>
        <color rgb="FFFF0000"/>
        <rFont val="Gulim"/>
        <family val="2"/>
      </rPr>
      <t>(manca giustificativo)</t>
    </r>
    <r>
      <rPr>
        <sz val="14"/>
        <rFont val="Gulim"/>
        <family val="2"/>
      </rPr>
      <t xml:space="preserve">
+Davide</t>
    </r>
  </si>
  <si>
    <t>EGP</t>
  </si>
  <si>
    <t>Extra Hotel</t>
  </si>
  <si>
    <t>USD</t>
  </si>
  <si>
    <t>CENA EMAD
 + DAVIDE</t>
  </si>
  <si>
    <t>LIBANO</t>
  </si>
  <si>
    <t>CENA EMAD
 + DAVIDE+ LORENZO</t>
  </si>
  <si>
    <t>Colazione Emad</t>
  </si>
  <si>
    <t>03_03</t>
  </si>
  <si>
    <t>(importi in Valuta USD)</t>
  </si>
  <si>
    <t>TAXI EMAD + DAVIDE</t>
  </si>
  <si>
    <t>LBP</t>
  </si>
  <si>
    <t>TAXI EMAD + DAVIDE
Lorenzo</t>
  </si>
  <si>
    <t>Consegna contanti</t>
  </si>
  <si>
    <t>(importi in Valuta LBP)</t>
  </si>
  <si>
    <t>Follow Up
 ARABIA SAUDITA</t>
  </si>
  <si>
    <t>SAR</t>
  </si>
  <si>
    <t>Taxi Emad + Lorenzo</t>
  </si>
  <si>
    <t>Ryadh</t>
  </si>
  <si>
    <t>Extra Albergo</t>
  </si>
  <si>
    <t>Colazione Emad +
lorenzo</t>
  </si>
  <si>
    <t>RESTITUZIONE
CONTANTI</t>
  </si>
  <si>
    <t>(importi in Valuta SAR)</t>
  </si>
  <si>
    <t>03_04</t>
  </si>
  <si>
    <t>03_05</t>
  </si>
  <si>
    <t>Prelievo</t>
  </si>
  <si>
    <t>DUBAI</t>
  </si>
  <si>
    <t>AED</t>
  </si>
  <si>
    <t xml:space="preserve">TAXI </t>
  </si>
  <si>
    <t>CAFFE</t>
  </si>
  <si>
    <t>03_06</t>
  </si>
  <si>
    <t>(importi in Valuta AED)</t>
  </si>
  <si>
    <t>DRINKS</t>
  </si>
  <si>
    <t>RESTITUZIONE CONTANTI</t>
  </si>
  <si>
    <r>
      <t xml:space="preserve">EXTRA HOTEL </t>
    </r>
    <r>
      <rPr>
        <b/>
        <sz val="14"/>
        <color rgb="FFFF0000"/>
        <rFont val="Gulim"/>
        <family val="2"/>
      </rPr>
      <t>(in attesa di NC)</t>
    </r>
  </si>
  <si>
    <t>Albergo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</si>
</sst>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_ ;[Red]\-#,##0.00\ "/>
    <numFmt numFmtId="172" formatCode="#,##0.00_ ;\-#,##0.00\ "/>
    <numFmt numFmtId="173" formatCode="&quot;€&quot;\ #,##0.00"/>
    <numFmt numFmtId="174" formatCode="_-[$USD]\ * #,##0.00_-;\-[$USD]\ * #,##0.00_-;_-[$USD]\ * &quot;-&quot;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64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64"/>
      </left>
      <right style="thin">
        <color indexed="8"/>
      </right>
      <top style="thick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9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40" fontId="1" fillId="0" borderId="0" xfId="0" applyNumberFormat="1" applyFont="1" applyAlignment="1" applyProtection="1">
      <alignment vertical="center"/>
    </xf>
    <xf numFmtId="171" fontId="1" fillId="0" borderId="0" xfId="0" applyNumberFormat="1" applyFont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169" fontId="1" fillId="8" borderId="0" xfId="0" applyNumberFormat="1" applyFont="1" applyFill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3" fontId="11" fillId="5" borderId="7" xfId="0" applyNumberFormat="1" applyFont="1" applyFill="1" applyBorder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</xf>
    <xf numFmtId="49" fontId="11" fillId="0" borderId="17" xfId="0" applyNumberFormat="1" applyFont="1" applyBorder="1" applyAlignment="1" applyProtection="1">
      <alignment horizontal="left" vertical="center"/>
      <protection locked="0"/>
    </xf>
    <xf numFmtId="49" fontId="11" fillId="0" borderId="19" xfId="0" applyNumberFormat="1" applyFont="1" applyBorder="1" applyAlignment="1" applyProtection="1">
      <alignment vertical="center"/>
      <protection locked="0"/>
    </xf>
    <xf numFmtId="49" fontId="11" fillId="0" borderId="56" xfId="0" applyNumberFormat="1" applyFont="1" applyBorder="1" applyAlignment="1" applyProtection="1">
      <alignment vertical="center"/>
      <protection locked="0"/>
    </xf>
    <xf numFmtId="38" fontId="11" fillId="0" borderId="14" xfId="0" applyNumberFormat="1" applyFont="1" applyBorder="1" applyAlignment="1" applyProtection="1">
      <alignment horizontal="center" vertical="center"/>
      <protection locked="0"/>
    </xf>
    <xf numFmtId="170" fontId="11" fillId="0" borderId="15" xfId="0" applyNumberFormat="1" applyFont="1" applyBorder="1" applyAlignment="1" applyProtection="1">
      <alignment horizontal="right" vertical="center"/>
    </xf>
    <xf numFmtId="170" fontId="11" fillId="0" borderId="16" xfId="0" applyNumberFormat="1" applyFont="1" applyBorder="1" applyAlignment="1" applyProtection="1">
      <alignment horizontal="right" vertical="center"/>
      <protection locked="0"/>
    </xf>
    <xf numFmtId="170" fontId="11" fillId="0" borderId="12" xfId="0" applyNumberFormat="1" applyFont="1" applyBorder="1" applyAlignment="1" applyProtection="1">
      <alignment horizontal="right" vertical="center"/>
      <protection locked="0"/>
    </xf>
    <xf numFmtId="170" fontId="11" fillId="0" borderId="38" xfId="0" applyNumberFormat="1" applyFont="1" applyBorder="1" applyAlignment="1" applyProtection="1">
      <alignment horizontal="right" vertical="center"/>
      <protection locked="0"/>
    </xf>
    <xf numFmtId="170" fontId="11" fillId="0" borderId="19" xfId="0" applyNumberFormat="1" applyFont="1" applyBorder="1" applyAlignment="1" applyProtection="1">
      <alignment horizontal="right" vertical="center"/>
      <protection locked="0"/>
    </xf>
    <xf numFmtId="170" fontId="11" fillId="0" borderId="20" xfId="0" applyNumberFormat="1" applyFont="1" applyBorder="1" applyAlignment="1" applyProtection="1">
      <alignment horizontal="right" vertical="center"/>
      <protection locked="0"/>
    </xf>
    <xf numFmtId="4" fontId="11" fillId="4" borderId="21" xfId="0" applyNumberFormat="1" applyFont="1" applyFill="1" applyBorder="1" applyAlignment="1" applyProtection="1">
      <alignment vertical="center"/>
      <protection locked="0"/>
    </xf>
    <xf numFmtId="172" fontId="1" fillId="3" borderId="21" xfId="1" applyNumberFormat="1" applyFont="1" applyFill="1" applyBorder="1" applyAlignment="1" applyProtection="1">
      <alignment horizontal="right" vertical="center"/>
    </xf>
    <xf numFmtId="172" fontId="11" fillId="3" borderId="21" xfId="1" applyNumberFormat="1" applyFont="1" applyFill="1" applyBorder="1" applyAlignment="1" applyProtection="1">
      <alignment horizontal="right" vertical="center"/>
    </xf>
    <xf numFmtId="2" fontId="2" fillId="0" borderId="44" xfId="0" applyNumberFormat="1" applyFont="1" applyBorder="1" applyAlignment="1" applyProtection="1">
      <alignment horizontal="right" vertical="center" wrapText="1"/>
    </xf>
    <xf numFmtId="2" fontId="2" fillId="0" borderId="44" xfId="0" applyNumberFormat="1" applyFont="1" applyBorder="1" applyAlignment="1" applyProtection="1">
      <alignment vertical="center"/>
    </xf>
    <xf numFmtId="2" fontId="11" fillId="0" borderId="44" xfId="0" applyNumberFormat="1" applyFont="1" applyBorder="1" applyAlignment="1" applyProtection="1">
      <alignment horizontal="right" vertical="center"/>
    </xf>
    <xf numFmtId="173" fontId="2" fillId="0" borderId="0" xfId="0" applyNumberFormat="1" applyFont="1" applyAlignment="1" applyProtection="1">
      <alignment vertical="center"/>
    </xf>
    <xf numFmtId="173" fontId="2" fillId="0" borderId="0" xfId="0" applyNumberFormat="1" applyFont="1" applyBorder="1" applyAlignment="1" applyProtection="1">
      <alignment vertical="center"/>
    </xf>
    <xf numFmtId="174" fontId="1" fillId="3" borderId="21" xfId="1" applyNumberFormat="1" applyFont="1" applyFill="1" applyBorder="1" applyAlignment="1" applyProtection="1">
      <alignment horizontal="right" vertical="center"/>
    </xf>
    <xf numFmtId="0" fontId="2" fillId="0" borderId="44" xfId="0" applyFont="1" applyFill="1" applyBorder="1" applyAlignment="1" applyProtection="1">
      <alignment horizontal="right" vertical="center" wrapText="1"/>
    </xf>
    <xf numFmtId="40" fontId="2" fillId="0" borderId="44" xfId="0" applyNumberFormat="1" applyFont="1" applyFill="1" applyBorder="1" applyAlignment="1" applyProtection="1">
      <alignment vertical="center"/>
    </xf>
    <xf numFmtId="0" fontId="2" fillId="0" borderId="44" xfId="0" applyFont="1" applyFill="1" applyBorder="1" applyAlignment="1" applyProtection="1">
      <alignment vertical="center"/>
    </xf>
    <xf numFmtId="0" fontId="2" fillId="0" borderId="44" xfId="0" applyFont="1" applyFill="1" applyBorder="1" applyAlignment="1" applyProtection="1">
      <alignment horizontal="right" vertical="center"/>
    </xf>
    <xf numFmtId="173" fontId="1" fillId="0" borderId="0" xfId="0" applyNumberFormat="1" applyFont="1" applyAlignment="1" applyProtection="1">
      <alignment vertical="center"/>
    </xf>
    <xf numFmtId="169" fontId="11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44" xfId="0" applyFont="1" applyFill="1" applyBorder="1" applyAlignment="1" applyProtection="1">
      <alignment horizontal="right" vertical="center"/>
    </xf>
    <xf numFmtId="0" fontId="11" fillId="0" borderId="44" xfId="0" applyFont="1" applyFill="1" applyBorder="1" applyAlignment="1" applyProtection="1">
      <alignment horizontal="right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4" fontId="1" fillId="0" borderId="71" xfId="0" applyNumberFormat="1" applyFont="1" applyBorder="1" applyAlignment="1" applyProtection="1">
      <alignment horizontal="center" vertical="center" wrapText="1"/>
    </xf>
    <xf numFmtId="4" fontId="1" fillId="0" borderId="72" xfId="0" applyNumberFormat="1" applyFont="1" applyBorder="1" applyAlignment="1" applyProtection="1">
      <alignment horizontal="center" vertical="center" wrapText="1"/>
    </xf>
    <xf numFmtId="4" fontId="1" fillId="0" borderId="73" xfId="0" applyNumberFormat="1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textRotation="180"/>
    </xf>
    <xf numFmtId="0" fontId="2" fillId="0" borderId="72" xfId="0" applyFont="1" applyBorder="1" applyAlignment="1" applyProtection="1">
      <alignment horizontal="center" vertical="center" textRotation="180"/>
    </xf>
    <xf numFmtId="0" fontId="2" fillId="0" borderId="73" xfId="0" applyFont="1" applyBorder="1" applyAlignment="1" applyProtection="1">
      <alignment horizontal="center" vertical="center" textRotation="180"/>
    </xf>
    <xf numFmtId="0" fontId="1" fillId="2" borderId="78" xfId="0" applyFont="1" applyFill="1" applyBorder="1" applyAlignment="1" applyProtection="1">
      <alignment horizontal="center" vertical="center" wrapText="1"/>
    </xf>
    <xf numFmtId="0" fontId="1" fillId="2" borderId="79" xfId="0" applyFont="1" applyFill="1" applyBorder="1" applyAlignment="1" applyProtection="1">
      <alignment horizontal="center" vertical="center" wrapText="1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1" fillId="2" borderId="77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74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2" fillId="3" borderId="71" xfId="0" applyFont="1" applyFill="1" applyBorder="1" applyAlignment="1" applyProtection="1">
      <alignment horizontal="center" vertical="center" wrapText="1"/>
    </xf>
    <xf numFmtId="0" fontId="2" fillId="3" borderId="72" xfId="0" applyFont="1" applyFill="1" applyBorder="1" applyAlignment="1" applyProtection="1">
      <alignment horizontal="center" vertical="center" wrapText="1"/>
    </xf>
    <xf numFmtId="0" fontId="2" fillId="3" borderId="73" xfId="0" applyFont="1" applyFill="1" applyBorder="1" applyAlignment="1" applyProtection="1">
      <alignment horizontal="center" vertical="center" wrapText="1"/>
    </xf>
    <xf numFmtId="0" fontId="2" fillId="5" borderId="70" xfId="0" applyNumberFormat="1" applyFont="1" applyFill="1" applyBorder="1" applyAlignment="1" applyProtection="1">
      <alignment horizontal="center" vertical="center"/>
    </xf>
    <xf numFmtId="0" fontId="1" fillId="9" borderId="67" xfId="0" applyNumberFormat="1" applyFont="1" applyFill="1" applyBorder="1" applyAlignment="1" applyProtection="1">
      <alignment horizontal="center" vertical="center"/>
    </xf>
    <xf numFmtId="0" fontId="1" fillId="9" borderId="68" xfId="0" applyNumberFormat="1" applyFont="1" applyFill="1" applyBorder="1" applyAlignment="1" applyProtection="1">
      <alignment horizontal="center" vertical="center"/>
    </xf>
    <xf numFmtId="0" fontId="1" fillId="9" borderId="69" xfId="0" applyNumberFormat="1" applyFont="1" applyFill="1" applyBorder="1" applyAlignment="1" applyProtection="1">
      <alignment horizontal="center" vertical="center"/>
    </xf>
    <xf numFmtId="38" fontId="1" fillId="2" borderId="66" xfId="0" applyNumberFormat="1" applyFont="1" applyFill="1" applyBorder="1" applyAlignment="1" applyProtection="1">
      <alignment horizontal="center" vertical="center"/>
    </xf>
    <xf numFmtId="0" fontId="1" fillId="6" borderId="63" xfId="0" applyNumberFormat="1" applyFont="1" applyFill="1" applyBorder="1" applyAlignment="1" applyProtection="1">
      <alignment horizontal="center" vertical="center"/>
    </xf>
    <xf numFmtId="0" fontId="1" fillId="6" borderId="64" xfId="0" applyNumberFormat="1" applyFont="1" applyFill="1" applyBorder="1" applyAlignment="1" applyProtection="1">
      <alignment horizontal="center" vertical="center"/>
    </xf>
    <xf numFmtId="0" fontId="1" fillId="6" borderId="65" xfId="0" applyNumberFormat="1" applyFont="1" applyFill="1" applyBorder="1" applyAlignment="1" applyProtection="1">
      <alignment horizontal="center" vertical="center"/>
    </xf>
    <xf numFmtId="0" fontId="2" fillId="7" borderId="60" xfId="0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60" xfId="0" applyFont="1" applyFill="1" applyBorder="1" applyAlignment="1" applyProtection="1">
      <alignment horizontal="center" vertical="center" wrapText="1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 wrapText="1"/>
    </xf>
    <xf numFmtId="0" fontId="2" fillId="7" borderId="5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left" vertical="center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</cellXfs>
  <cellStyles count="2">
    <cellStyle name="Euro" xfId="1"/>
    <cellStyle name="Normale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="50" zoomScaleNormal="50" workbookViewId="0">
      <selection sqref="A1:XFD20"/>
    </sheetView>
  </sheetViews>
  <sheetFormatPr defaultRowHeight="18.75" x14ac:dyDescent="0.2"/>
  <cols>
    <col min="1" max="1" width="6.7109375" style="1" customWidth="1"/>
    <col min="2" max="2" width="30.1406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 x14ac:dyDescent="0.2">
      <c r="A1" s="4"/>
      <c r="B1" s="120" t="s">
        <v>0</v>
      </c>
      <c r="C1" s="120"/>
      <c r="D1" s="121" t="s">
        <v>39</v>
      </c>
      <c r="E1" s="121"/>
      <c r="F1" s="41">
        <v>42064</v>
      </c>
      <c r="G1" s="40" t="s">
        <v>62</v>
      </c>
      <c r="L1" s="7" t="s">
        <v>28</v>
      </c>
      <c r="M1" s="3">
        <f>+P1-N7</f>
        <v>0</v>
      </c>
      <c r="N1" s="5" t="s">
        <v>1</v>
      </c>
      <c r="O1" s="6"/>
      <c r="P1" s="43">
        <f>SUM(H7:M7)</f>
        <v>345.34</v>
      </c>
      <c r="Q1" s="3" t="s">
        <v>26</v>
      </c>
      <c r="R1" s="76"/>
    </row>
    <row r="2" spans="1:18" s="7" customFormat="1" ht="57.75" customHeight="1" x14ac:dyDescent="0.2">
      <c r="A2" s="4"/>
      <c r="B2" s="122" t="s">
        <v>2</v>
      </c>
      <c r="C2" s="122"/>
      <c r="D2" s="121"/>
      <c r="E2" s="121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 x14ac:dyDescent="0.2">
      <c r="A3" s="4"/>
      <c r="B3" s="122" t="s">
        <v>24</v>
      </c>
      <c r="C3" s="122"/>
      <c r="D3" s="121" t="s">
        <v>40</v>
      </c>
      <c r="E3" s="121"/>
      <c r="N3" s="9" t="s">
        <v>4</v>
      </c>
      <c r="O3" s="10"/>
      <c r="P3" s="48">
        <f>+O7</f>
        <v>545.5</v>
      </c>
      <c r="Q3" s="12"/>
    </row>
    <row r="4" spans="1:18" s="7" customFormat="1" ht="35.25" customHeight="1" thickBot="1" x14ac:dyDescent="0.25">
      <c r="A4" s="4"/>
      <c r="D4" s="13"/>
      <c r="E4" s="13"/>
      <c r="F4" s="9" t="s">
        <v>19</v>
      </c>
      <c r="G4" s="55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 x14ac:dyDescent="0.25">
      <c r="A5" s="4"/>
      <c r="B5" s="18" t="s">
        <v>6</v>
      </c>
      <c r="C5" s="19"/>
      <c r="D5" s="45">
        <v>32</v>
      </c>
      <c r="E5" s="13"/>
      <c r="F5" s="9" t="s">
        <v>7</v>
      </c>
      <c r="G5" s="55">
        <v>1.1100000000000001</v>
      </c>
      <c r="N5" s="123" t="s">
        <v>8</v>
      </c>
      <c r="O5" s="123"/>
      <c r="P5" s="83">
        <f>P1-P2-P3-P4</f>
        <v>-200.16000000000003</v>
      </c>
      <c r="Q5" s="12"/>
      <c r="R5" s="77"/>
    </row>
    <row r="6" spans="1:18" s="7" customFormat="1" ht="43.5" customHeight="1" thickTop="1" thickBot="1" x14ac:dyDescent="0.25">
      <c r="A6" s="4"/>
      <c r="B6" s="42" t="s">
        <v>63</v>
      </c>
      <c r="C6" s="42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 x14ac:dyDescent="0.25">
      <c r="A7" s="124" t="s">
        <v>27</v>
      </c>
      <c r="B7" s="125"/>
      <c r="C7" s="126"/>
      <c r="D7" s="127" t="s">
        <v>10</v>
      </c>
      <c r="E7" s="128"/>
      <c r="F7" s="128"/>
      <c r="G7" s="75">
        <f t="shared" ref="G7:O7" si="0">SUM(G11:G44)</f>
        <v>0</v>
      </c>
      <c r="H7" s="73">
        <f t="shared" si="0"/>
        <v>0</v>
      </c>
      <c r="I7" s="57">
        <f t="shared" si="0"/>
        <v>0</v>
      </c>
      <c r="J7" s="57">
        <f t="shared" si="0"/>
        <v>231.79999999999998</v>
      </c>
      <c r="K7" s="57">
        <f t="shared" si="0"/>
        <v>75</v>
      </c>
      <c r="L7" s="57">
        <f t="shared" si="0"/>
        <v>0</v>
      </c>
      <c r="M7" s="58">
        <f t="shared" si="0"/>
        <v>38.54</v>
      </c>
      <c r="N7" s="56">
        <f t="shared" si="0"/>
        <v>345.34000000000003</v>
      </c>
      <c r="O7" s="59">
        <f t="shared" si="0"/>
        <v>545.5</v>
      </c>
      <c r="P7" s="12">
        <f>+N7-SUM(H7:M7)</f>
        <v>0</v>
      </c>
    </row>
    <row r="8" spans="1:18" ht="36" customHeight="1" thickTop="1" thickBot="1" x14ac:dyDescent="0.25">
      <c r="A8" s="129"/>
      <c r="B8" s="130" t="s">
        <v>11</v>
      </c>
      <c r="C8" s="130" t="s">
        <v>12</v>
      </c>
      <c r="D8" s="131" t="s">
        <v>23</v>
      </c>
      <c r="E8" s="130" t="s">
        <v>30</v>
      </c>
      <c r="F8" s="133" t="s">
        <v>29</v>
      </c>
      <c r="G8" s="134" t="s">
        <v>13</v>
      </c>
      <c r="H8" s="136" t="s">
        <v>14</v>
      </c>
      <c r="I8" s="137" t="s">
        <v>32</v>
      </c>
      <c r="J8" s="138" t="s">
        <v>34</v>
      </c>
      <c r="K8" s="138" t="s">
        <v>33</v>
      </c>
      <c r="L8" s="139" t="s">
        <v>20</v>
      </c>
      <c r="M8" s="140"/>
      <c r="N8" s="150" t="s">
        <v>15</v>
      </c>
      <c r="O8" s="141" t="s">
        <v>16</v>
      </c>
      <c r="P8" s="142" t="s">
        <v>17</v>
      </c>
      <c r="Q8" s="2"/>
      <c r="R8" s="143" t="s">
        <v>35</v>
      </c>
    </row>
    <row r="9" spans="1:18" ht="36" customHeight="1" thickTop="1" thickBot="1" x14ac:dyDescent="0.25">
      <c r="A9" s="129"/>
      <c r="B9" s="130" t="s">
        <v>11</v>
      </c>
      <c r="C9" s="130"/>
      <c r="D9" s="132"/>
      <c r="E9" s="130"/>
      <c r="F9" s="133"/>
      <c r="G9" s="135"/>
      <c r="H9" s="136" t="s">
        <v>32</v>
      </c>
      <c r="I9" s="137" t="s">
        <v>32</v>
      </c>
      <c r="J9" s="137"/>
      <c r="K9" s="137" t="s">
        <v>31</v>
      </c>
      <c r="L9" s="146" t="s">
        <v>21</v>
      </c>
      <c r="M9" s="148" t="s">
        <v>22</v>
      </c>
      <c r="N9" s="150"/>
      <c r="O9" s="141"/>
      <c r="P9" s="142"/>
      <c r="Q9" s="2"/>
      <c r="R9" s="144"/>
    </row>
    <row r="10" spans="1:18" ht="37.5" customHeight="1" thickTop="1" thickBot="1" x14ac:dyDescent="0.25">
      <c r="A10" s="129"/>
      <c r="B10" s="130"/>
      <c r="C10" s="130"/>
      <c r="D10" s="132"/>
      <c r="E10" s="130"/>
      <c r="F10" s="133"/>
      <c r="G10" s="72" t="s">
        <v>18</v>
      </c>
      <c r="H10" s="136"/>
      <c r="I10" s="137"/>
      <c r="J10" s="137"/>
      <c r="K10" s="137"/>
      <c r="L10" s="147"/>
      <c r="M10" s="149"/>
      <c r="N10" s="150"/>
      <c r="O10" s="141"/>
      <c r="P10" s="142"/>
      <c r="Q10" s="2"/>
      <c r="R10" s="145"/>
    </row>
    <row r="11" spans="1:18" ht="38.25" thickTop="1" x14ac:dyDescent="0.2">
      <c r="A11" s="20">
        <v>1</v>
      </c>
      <c r="B11" s="37">
        <v>42072</v>
      </c>
      <c r="C11" s="82" t="s">
        <v>41</v>
      </c>
      <c r="D11" s="79" t="s">
        <v>42</v>
      </c>
      <c r="E11" s="78" t="s">
        <v>43</v>
      </c>
      <c r="F11" s="78" t="s">
        <v>44</v>
      </c>
      <c r="G11" s="71"/>
      <c r="H11" s="23">
        <f>IF($D$3="si",($G$5/$G$6*G11),IF($D$3="no",G11*$G$4,0))</f>
        <v>0</v>
      </c>
      <c r="I11" s="24"/>
      <c r="J11" s="25">
        <v>7.2</v>
      </c>
      <c r="K11" s="49"/>
      <c r="L11" s="49"/>
      <c r="M11" s="28"/>
      <c r="N11" s="29">
        <f>SUM(H11:M11)</f>
        <v>7.2</v>
      </c>
      <c r="O11" s="30"/>
      <c r="P11" s="31"/>
      <c r="Q11" s="2"/>
      <c r="R11" s="50"/>
    </row>
    <row r="12" spans="1:18" ht="37.5" x14ac:dyDescent="0.2">
      <c r="A12" s="32">
        <v>2</v>
      </c>
      <c r="B12" s="37">
        <v>42072</v>
      </c>
      <c r="C12" s="82" t="s">
        <v>41</v>
      </c>
      <c r="D12" s="79" t="s">
        <v>45</v>
      </c>
      <c r="E12" s="78" t="s">
        <v>43</v>
      </c>
      <c r="F12" s="78" t="s">
        <v>44</v>
      </c>
      <c r="G12" s="22"/>
      <c r="H12" s="23">
        <f>IF($D$3="si",($G$5/$G$6*G12),IF($D$3="no",G12*$G$4,0))</f>
        <v>0</v>
      </c>
      <c r="I12" s="24"/>
      <c r="J12" s="25">
        <v>12</v>
      </c>
      <c r="K12" s="49"/>
      <c r="L12" s="27"/>
      <c r="M12" s="28"/>
      <c r="N12" s="29">
        <f>SUM(H12:M12)</f>
        <v>12</v>
      </c>
      <c r="O12" s="33">
        <v>12</v>
      </c>
      <c r="P12" s="31"/>
      <c r="Q12" s="2"/>
      <c r="R12" s="50"/>
    </row>
    <row r="13" spans="1:18" ht="37.5" x14ac:dyDescent="0.2">
      <c r="A13" s="32">
        <v>3</v>
      </c>
      <c r="B13" s="37">
        <v>42072</v>
      </c>
      <c r="C13" s="82" t="s">
        <v>41</v>
      </c>
      <c r="D13" s="79" t="s">
        <v>46</v>
      </c>
      <c r="E13" s="78" t="s">
        <v>43</v>
      </c>
      <c r="F13" s="78" t="s">
        <v>44</v>
      </c>
      <c r="G13" s="22"/>
      <c r="H13" s="23">
        <f t="shared" ref="H13:H39" si="1">IF($D$3="si",($G$5/$G$6*G13),IF($D$3="no",G13*$G$4,0))</f>
        <v>0</v>
      </c>
      <c r="I13" s="24"/>
      <c r="J13" s="25"/>
      <c r="K13" s="49"/>
      <c r="L13" s="27"/>
      <c r="M13" s="28">
        <v>2.2999999999999998</v>
      </c>
      <c r="N13" s="29">
        <f t="shared" ref="N13:N26" si="2">SUM(H13:M13)</f>
        <v>2.2999999999999998</v>
      </c>
      <c r="O13" s="33"/>
      <c r="P13" s="31" t="str">
        <f t="shared" ref="P13:P44" si="3">IF(F13="Milano","X","")</f>
        <v/>
      </c>
      <c r="Q13" s="2"/>
      <c r="R13" s="51"/>
    </row>
    <row r="14" spans="1:18" ht="37.5" x14ac:dyDescent="0.2">
      <c r="A14" s="32">
        <v>4</v>
      </c>
      <c r="B14" s="37">
        <v>42072</v>
      </c>
      <c r="C14" s="82" t="s">
        <v>41</v>
      </c>
      <c r="D14" s="79" t="s">
        <v>46</v>
      </c>
      <c r="E14" s="78" t="s">
        <v>43</v>
      </c>
      <c r="F14" s="78" t="s">
        <v>44</v>
      </c>
      <c r="G14" s="22"/>
      <c r="H14" s="23">
        <f t="shared" si="1"/>
        <v>0</v>
      </c>
      <c r="I14" s="24"/>
      <c r="J14" s="25"/>
      <c r="K14" s="49"/>
      <c r="L14" s="27"/>
      <c r="M14" s="28">
        <v>2</v>
      </c>
      <c r="N14" s="29">
        <f t="shared" si="2"/>
        <v>2</v>
      </c>
      <c r="O14" s="33"/>
      <c r="P14" s="31" t="str">
        <f t="shared" si="3"/>
        <v/>
      </c>
      <c r="Q14" s="2"/>
      <c r="R14" s="52"/>
    </row>
    <row r="15" spans="1:18" ht="37.5" x14ac:dyDescent="0.2">
      <c r="A15" s="32">
        <v>5</v>
      </c>
      <c r="B15" s="37">
        <v>42075</v>
      </c>
      <c r="C15" s="82" t="s">
        <v>41</v>
      </c>
      <c r="D15" s="79" t="s">
        <v>45</v>
      </c>
      <c r="E15" s="78" t="s">
        <v>43</v>
      </c>
      <c r="F15" s="78" t="s">
        <v>44</v>
      </c>
      <c r="G15" s="22"/>
      <c r="H15" s="23">
        <f t="shared" si="1"/>
        <v>0</v>
      </c>
      <c r="I15" s="24"/>
      <c r="J15" s="25">
        <v>12</v>
      </c>
      <c r="K15" s="49"/>
      <c r="L15" s="27"/>
      <c r="M15" s="28"/>
      <c r="N15" s="29">
        <f t="shared" si="2"/>
        <v>12</v>
      </c>
      <c r="O15" s="33"/>
      <c r="P15" s="31" t="str">
        <f t="shared" si="3"/>
        <v/>
      </c>
      <c r="Q15" s="2"/>
      <c r="R15" s="53"/>
    </row>
    <row r="16" spans="1:18" ht="37.5" x14ac:dyDescent="0.2">
      <c r="A16" s="32">
        <v>6</v>
      </c>
      <c r="B16" s="37">
        <v>42075</v>
      </c>
      <c r="C16" s="82" t="s">
        <v>41</v>
      </c>
      <c r="D16" s="79" t="s">
        <v>47</v>
      </c>
      <c r="E16" s="78" t="s">
        <v>43</v>
      </c>
      <c r="F16" s="78" t="s">
        <v>44</v>
      </c>
      <c r="G16" s="22"/>
      <c r="H16" s="23">
        <f t="shared" si="1"/>
        <v>0</v>
      </c>
      <c r="I16" s="24"/>
      <c r="J16" s="25"/>
      <c r="K16" s="49"/>
      <c r="L16" s="27"/>
      <c r="M16" s="28">
        <v>3.3</v>
      </c>
      <c r="N16" s="29">
        <f t="shared" si="2"/>
        <v>3.3</v>
      </c>
      <c r="O16" s="33"/>
      <c r="P16" s="31" t="str">
        <f t="shared" si="3"/>
        <v/>
      </c>
      <c r="Q16" s="2"/>
      <c r="R16" s="52"/>
    </row>
    <row r="17" spans="1:18" ht="37.5" x14ac:dyDescent="0.2">
      <c r="A17" s="32">
        <v>7</v>
      </c>
      <c r="B17" s="37">
        <v>42075</v>
      </c>
      <c r="C17" s="82" t="s">
        <v>41</v>
      </c>
      <c r="D17" s="79" t="s">
        <v>46</v>
      </c>
      <c r="E17" s="78" t="s">
        <v>43</v>
      </c>
      <c r="F17" s="78" t="s">
        <v>44</v>
      </c>
      <c r="G17" s="22"/>
      <c r="H17" s="23">
        <f t="shared" si="1"/>
        <v>0</v>
      </c>
      <c r="I17" s="24"/>
      <c r="J17" s="25"/>
      <c r="K17" s="49"/>
      <c r="L17" s="27"/>
      <c r="M17" s="28">
        <v>2.5</v>
      </c>
      <c r="N17" s="29">
        <f t="shared" si="2"/>
        <v>2.5</v>
      </c>
      <c r="O17" s="33"/>
      <c r="P17" s="31" t="str">
        <f t="shared" si="3"/>
        <v/>
      </c>
      <c r="Q17" s="2"/>
      <c r="R17" s="52"/>
    </row>
    <row r="18" spans="1:18" ht="37.5" x14ac:dyDescent="0.2">
      <c r="A18" s="32">
        <v>8</v>
      </c>
      <c r="B18" s="37">
        <v>42075</v>
      </c>
      <c r="C18" s="82" t="s">
        <v>41</v>
      </c>
      <c r="D18" s="79" t="s">
        <v>45</v>
      </c>
      <c r="E18" s="78" t="s">
        <v>43</v>
      </c>
      <c r="F18" s="78" t="s">
        <v>44</v>
      </c>
      <c r="G18" s="22"/>
      <c r="H18" s="23">
        <f t="shared" si="1"/>
        <v>0</v>
      </c>
      <c r="I18" s="24"/>
      <c r="J18" s="25">
        <v>6.8</v>
      </c>
      <c r="K18" s="49"/>
      <c r="L18" s="27"/>
      <c r="M18" s="28"/>
      <c r="N18" s="29">
        <f t="shared" si="2"/>
        <v>6.8</v>
      </c>
      <c r="O18" s="33"/>
      <c r="P18" s="31" t="str">
        <f t="shared" si="3"/>
        <v/>
      </c>
      <c r="Q18" s="2"/>
      <c r="R18" s="52"/>
    </row>
    <row r="19" spans="1:18" ht="37.5" x14ac:dyDescent="0.2">
      <c r="A19" s="32">
        <v>9</v>
      </c>
      <c r="B19" s="37">
        <v>42075</v>
      </c>
      <c r="C19" s="82" t="s">
        <v>41</v>
      </c>
      <c r="D19" s="21" t="s">
        <v>48</v>
      </c>
      <c r="E19" s="78" t="s">
        <v>43</v>
      </c>
      <c r="F19" s="78" t="s">
        <v>44</v>
      </c>
      <c r="G19" s="22"/>
      <c r="H19" s="23">
        <f t="shared" si="1"/>
        <v>0</v>
      </c>
      <c r="I19" s="24"/>
      <c r="J19" s="25"/>
      <c r="K19" s="49"/>
      <c r="L19" s="27"/>
      <c r="M19" s="28"/>
      <c r="N19" s="29">
        <f t="shared" si="2"/>
        <v>0</v>
      </c>
      <c r="O19" s="33">
        <v>100</v>
      </c>
      <c r="P19" s="31" t="str">
        <f t="shared" si="3"/>
        <v/>
      </c>
      <c r="Q19" s="2"/>
      <c r="R19" s="52"/>
    </row>
    <row r="20" spans="1:18" ht="30" customHeight="1" x14ac:dyDescent="0.2">
      <c r="A20" s="32">
        <v>10</v>
      </c>
      <c r="B20" s="37">
        <v>42078</v>
      </c>
      <c r="C20" s="34" t="s">
        <v>49</v>
      </c>
      <c r="D20" s="21" t="s">
        <v>45</v>
      </c>
      <c r="E20" s="78" t="s">
        <v>43</v>
      </c>
      <c r="F20" s="78" t="s">
        <v>44</v>
      </c>
      <c r="G20" s="22"/>
      <c r="H20" s="23">
        <f t="shared" si="1"/>
        <v>0</v>
      </c>
      <c r="I20" s="24"/>
      <c r="J20" s="25">
        <v>12</v>
      </c>
      <c r="K20" s="49"/>
      <c r="L20" s="27"/>
      <c r="M20" s="28"/>
      <c r="N20" s="29">
        <f t="shared" si="2"/>
        <v>12</v>
      </c>
      <c r="O20" s="33">
        <v>12</v>
      </c>
      <c r="P20" s="31" t="str">
        <f t="shared" si="3"/>
        <v/>
      </c>
      <c r="Q20" s="2"/>
      <c r="R20" s="52"/>
    </row>
    <row r="21" spans="1:18" ht="30" customHeight="1" x14ac:dyDescent="0.2">
      <c r="A21" s="32">
        <v>11</v>
      </c>
      <c r="B21" s="37">
        <v>42078</v>
      </c>
      <c r="C21" s="34" t="s">
        <v>49</v>
      </c>
      <c r="D21" s="21" t="s">
        <v>46</v>
      </c>
      <c r="E21" s="78" t="s">
        <v>43</v>
      </c>
      <c r="F21" s="78" t="s">
        <v>44</v>
      </c>
      <c r="G21" s="22"/>
      <c r="H21" s="23">
        <f t="shared" si="1"/>
        <v>0</v>
      </c>
      <c r="I21" s="24"/>
      <c r="J21" s="26"/>
      <c r="K21" s="27"/>
      <c r="L21" s="27"/>
      <c r="M21" s="28">
        <v>0.9</v>
      </c>
      <c r="N21" s="29">
        <f t="shared" si="2"/>
        <v>0.9</v>
      </c>
      <c r="O21" s="33"/>
      <c r="P21" s="31" t="str">
        <f t="shared" si="3"/>
        <v/>
      </c>
      <c r="Q21" s="2"/>
      <c r="R21" s="52"/>
    </row>
    <row r="22" spans="1:18" ht="30" customHeight="1" x14ac:dyDescent="0.2">
      <c r="A22" s="32">
        <v>12</v>
      </c>
      <c r="B22" s="37">
        <v>42078</v>
      </c>
      <c r="C22" s="34" t="s">
        <v>49</v>
      </c>
      <c r="D22" s="21" t="s">
        <v>42</v>
      </c>
      <c r="E22" s="78" t="s">
        <v>43</v>
      </c>
      <c r="F22" s="78" t="s">
        <v>44</v>
      </c>
      <c r="G22" s="22"/>
      <c r="H22" s="23">
        <f t="shared" si="1"/>
        <v>0</v>
      </c>
      <c r="I22" s="25"/>
      <c r="J22" s="25">
        <v>8.6</v>
      </c>
      <c r="K22" s="49"/>
      <c r="L22" s="27"/>
      <c r="M22" s="28"/>
      <c r="N22" s="29">
        <f t="shared" si="2"/>
        <v>8.6</v>
      </c>
      <c r="O22" s="33"/>
      <c r="P22" s="31" t="str">
        <f t="shared" si="3"/>
        <v/>
      </c>
      <c r="Q22" s="2"/>
      <c r="R22" s="52"/>
    </row>
    <row r="23" spans="1:18" ht="37.5" x14ac:dyDescent="0.2">
      <c r="A23" s="32">
        <v>13</v>
      </c>
      <c r="B23" s="37">
        <v>42078</v>
      </c>
      <c r="C23" s="34" t="s">
        <v>49</v>
      </c>
      <c r="D23" s="79" t="s">
        <v>50</v>
      </c>
      <c r="E23" s="78" t="s">
        <v>43</v>
      </c>
      <c r="F23" s="78" t="s">
        <v>44</v>
      </c>
      <c r="G23" s="22"/>
      <c r="H23" s="23">
        <f t="shared" si="1"/>
        <v>0</v>
      </c>
      <c r="I23" s="38"/>
      <c r="J23" s="26">
        <v>90</v>
      </c>
      <c r="K23" s="27"/>
      <c r="L23" s="27"/>
      <c r="M23" s="28"/>
      <c r="N23" s="29">
        <f t="shared" si="2"/>
        <v>90</v>
      </c>
      <c r="O23" s="33">
        <v>90</v>
      </c>
      <c r="P23" s="31" t="str">
        <f t="shared" si="3"/>
        <v/>
      </c>
      <c r="Q23" s="2"/>
      <c r="R23" s="52"/>
    </row>
    <row r="24" spans="1:18" ht="30" customHeight="1" x14ac:dyDescent="0.2">
      <c r="A24" s="32">
        <v>14</v>
      </c>
      <c r="B24" s="37">
        <v>42078</v>
      </c>
      <c r="C24" s="34" t="s">
        <v>49</v>
      </c>
      <c r="D24" s="21" t="s">
        <v>46</v>
      </c>
      <c r="E24" s="78" t="s">
        <v>43</v>
      </c>
      <c r="F24" s="78" t="s">
        <v>44</v>
      </c>
      <c r="G24" s="22"/>
      <c r="H24" s="23">
        <f t="shared" si="1"/>
        <v>0</v>
      </c>
      <c r="I24" s="38"/>
      <c r="J24" s="26"/>
      <c r="K24" s="27"/>
      <c r="L24" s="27"/>
      <c r="M24" s="28">
        <v>1.1000000000000001</v>
      </c>
      <c r="N24" s="29">
        <f t="shared" si="2"/>
        <v>1.1000000000000001</v>
      </c>
      <c r="O24" s="33"/>
      <c r="P24" s="31" t="str">
        <f t="shared" si="3"/>
        <v/>
      </c>
      <c r="Q24" s="2"/>
      <c r="R24" s="52"/>
    </row>
    <row r="25" spans="1:18" ht="30" customHeight="1" x14ac:dyDescent="0.2">
      <c r="A25" s="32">
        <v>15</v>
      </c>
      <c r="B25" s="37">
        <v>42078</v>
      </c>
      <c r="C25" s="34" t="s">
        <v>49</v>
      </c>
      <c r="D25" s="21" t="s">
        <v>46</v>
      </c>
      <c r="E25" s="78" t="s">
        <v>43</v>
      </c>
      <c r="F25" s="78" t="s">
        <v>44</v>
      </c>
      <c r="G25" s="22"/>
      <c r="H25" s="23">
        <f t="shared" si="1"/>
        <v>0</v>
      </c>
      <c r="I25" s="38"/>
      <c r="J25" s="26"/>
      <c r="K25" s="27"/>
      <c r="L25" s="27"/>
      <c r="M25" s="28">
        <v>1.8</v>
      </c>
      <c r="N25" s="29">
        <f t="shared" si="2"/>
        <v>1.8</v>
      </c>
      <c r="O25" s="33"/>
      <c r="P25" s="31" t="str">
        <f t="shared" si="3"/>
        <v/>
      </c>
      <c r="Q25" s="2"/>
      <c r="R25" s="52"/>
    </row>
    <row r="26" spans="1:18" ht="30" customHeight="1" x14ac:dyDescent="0.2">
      <c r="A26" s="32">
        <v>16</v>
      </c>
      <c r="B26" s="37">
        <v>42082</v>
      </c>
      <c r="C26" s="34" t="s">
        <v>49</v>
      </c>
      <c r="D26" s="21" t="s">
        <v>51</v>
      </c>
      <c r="E26" s="78" t="s">
        <v>43</v>
      </c>
      <c r="F26" s="78" t="s">
        <v>44</v>
      </c>
      <c r="G26" s="22"/>
      <c r="H26" s="23">
        <f t="shared" si="1"/>
        <v>0</v>
      </c>
      <c r="I26" s="38"/>
      <c r="J26" s="26">
        <v>12</v>
      </c>
      <c r="K26" s="27"/>
      <c r="L26" s="27"/>
      <c r="M26" s="28"/>
      <c r="N26" s="29">
        <f t="shared" si="2"/>
        <v>12</v>
      </c>
      <c r="O26" s="33"/>
      <c r="P26" s="31" t="str">
        <f t="shared" si="3"/>
        <v/>
      </c>
      <c r="Q26" s="2"/>
      <c r="R26" s="52"/>
    </row>
    <row r="27" spans="1:18" ht="30" customHeight="1" x14ac:dyDescent="0.2">
      <c r="A27" s="32">
        <v>17</v>
      </c>
      <c r="B27" s="37">
        <v>42082</v>
      </c>
      <c r="C27" s="34" t="s">
        <v>49</v>
      </c>
      <c r="D27" s="21" t="s">
        <v>52</v>
      </c>
      <c r="E27" s="78" t="s">
        <v>43</v>
      </c>
      <c r="F27" s="78" t="s">
        <v>44</v>
      </c>
      <c r="G27" s="22"/>
      <c r="H27" s="23">
        <f t="shared" si="1"/>
        <v>0</v>
      </c>
      <c r="I27" s="38"/>
      <c r="J27" s="26">
        <v>11.2</v>
      </c>
      <c r="K27" s="27"/>
      <c r="L27" s="27"/>
      <c r="M27" s="28"/>
      <c r="N27" s="29">
        <f>SUM(H27:M27)</f>
        <v>11.2</v>
      </c>
      <c r="O27" s="33"/>
      <c r="P27" s="31" t="str">
        <f t="shared" si="3"/>
        <v/>
      </c>
      <c r="Q27" s="2"/>
      <c r="R27" s="52"/>
    </row>
    <row r="28" spans="1:18" ht="30" customHeight="1" x14ac:dyDescent="0.2">
      <c r="A28" s="32">
        <v>18</v>
      </c>
      <c r="B28" s="37">
        <v>42082</v>
      </c>
      <c r="C28" s="34" t="s">
        <v>49</v>
      </c>
      <c r="D28" s="21" t="s">
        <v>53</v>
      </c>
      <c r="E28" s="78" t="s">
        <v>43</v>
      </c>
      <c r="F28" s="78" t="s">
        <v>44</v>
      </c>
      <c r="G28" s="22"/>
      <c r="H28" s="23">
        <f t="shared" si="1"/>
        <v>0</v>
      </c>
      <c r="I28" s="38"/>
      <c r="J28" s="26"/>
      <c r="K28" s="27"/>
      <c r="L28" s="27"/>
      <c r="M28" s="28">
        <v>11</v>
      </c>
      <c r="N28" s="29">
        <f t="shared" ref="N28:N38" si="4">SUM(H28:M28)</f>
        <v>11</v>
      </c>
      <c r="O28" s="33"/>
      <c r="P28" s="31" t="str">
        <f t="shared" si="3"/>
        <v/>
      </c>
      <c r="Q28" s="2"/>
      <c r="R28" s="52"/>
    </row>
    <row r="29" spans="1:18" ht="30" customHeight="1" x14ac:dyDescent="0.2">
      <c r="A29" s="32">
        <v>19</v>
      </c>
      <c r="B29" s="37">
        <v>42085</v>
      </c>
      <c r="C29" s="34" t="s">
        <v>54</v>
      </c>
      <c r="D29" s="39" t="s">
        <v>55</v>
      </c>
      <c r="E29" s="78" t="s">
        <v>43</v>
      </c>
      <c r="F29" s="78" t="s">
        <v>44</v>
      </c>
      <c r="G29" s="22"/>
      <c r="H29" s="23">
        <f t="shared" si="1"/>
        <v>0</v>
      </c>
      <c r="I29" s="38"/>
      <c r="J29" s="26">
        <v>8.9</v>
      </c>
      <c r="K29" s="27"/>
      <c r="L29" s="27"/>
      <c r="M29" s="28"/>
      <c r="N29" s="29">
        <f t="shared" si="4"/>
        <v>8.9</v>
      </c>
      <c r="O29" s="33"/>
      <c r="P29" s="31" t="str">
        <f t="shared" si="3"/>
        <v/>
      </c>
      <c r="Q29" s="2"/>
      <c r="R29" s="52"/>
    </row>
    <row r="30" spans="1:18" ht="30" customHeight="1" x14ac:dyDescent="0.2">
      <c r="A30" s="32">
        <v>20</v>
      </c>
      <c r="B30" s="37">
        <v>42085</v>
      </c>
      <c r="C30" s="34" t="s">
        <v>54</v>
      </c>
      <c r="D30" s="39" t="s">
        <v>56</v>
      </c>
      <c r="E30" s="78" t="s">
        <v>43</v>
      </c>
      <c r="F30" s="78" t="s">
        <v>44</v>
      </c>
      <c r="G30" s="22"/>
      <c r="H30" s="23">
        <f t="shared" si="1"/>
        <v>0</v>
      </c>
      <c r="I30" s="38"/>
      <c r="J30" s="26">
        <v>12</v>
      </c>
      <c r="K30" s="27"/>
      <c r="L30" s="27"/>
      <c r="M30" s="28"/>
      <c r="N30" s="29">
        <f t="shared" si="4"/>
        <v>12</v>
      </c>
      <c r="O30" s="33">
        <v>12</v>
      </c>
      <c r="P30" s="31" t="str">
        <f t="shared" si="3"/>
        <v/>
      </c>
      <c r="Q30" s="2"/>
      <c r="R30" s="52"/>
    </row>
    <row r="31" spans="1:18" ht="30" customHeight="1" x14ac:dyDescent="0.2">
      <c r="A31" s="32">
        <v>21</v>
      </c>
      <c r="B31" s="37">
        <v>42085</v>
      </c>
      <c r="C31" s="34" t="s">
        <v>54</v>
      </c>
      <c r="D31" s="39" t="s">
        <v>57</v>
      </c>
      <c r="E31" s="78" t="s">
        <v>43</v>
      </c>
      <c r="F31" s="78" t="s">
        <v>44</v>
      </c>
      <c r="G31" s="22"/>
      <c r="H31" s="23">
        <f t="shared" si="1"/>
        <v>0</v>
      </c>
      <c r="I31" s="38"/>
      <c r="J31" s="26"/>
      <c r="K31" s="27"/>
      <c r="L31" s="27"/>
      <c r="M31" s="28">
        <v>1</v>
      </c>
      <c r="N31" s="29">
        <f t="shared" si="4"/>
        <v>1</v>
      </c>
      <c r="O31" s="33"/>
      <c r="P31" s="31" t="str">
        <f t="shared" si="3"/>
        <v/>
      </c>
      <c r="Q31" s="2"/>
      <c r="R31" s="52"/>
    </row>
    <row r="32" spans="1:18" ht="30" customHeight="1" x14ac:dyDescent="0.2">
      <c r="A32" s="32">
        <v>22</v>
      </c>
      <c r="B32" s="37">
        <v>42085</v>
      </c>
      <c r="C32" s="34" t="s">
        <v>54</v>
      </c>
      <c r="D32" s="39" t="s">
        <v>48</v>
      </c>
      <c r="E32" s="78" t="s">
        <v>43</v>
      </c>
      <c r="F32" s="78" t="s">
        <v>44</v>
      </c>
      <c r="G32" s="22"/>
      <c r="H32" s="23">
        <f t="shared" si="1"/>
        <v>0</v>
      </c>
      <c r="I32" s="38"/>
      <c r="J32" s="26"/>
      <c r="K32" s="27"/>
      <c r="L32" s="27"/>
      <c r="M32" s="28"/>
      <c r="N32" s="29">
        <f t="shared" si="4"/>
        <v>0</v>
      </c>
      <c r="O32" s="33">
        <v>150</v>
      </c>
      <c r="P32" s="31" t="str">
        <f t="shared" si="3"/>
        <v/>
      </c>
      <c r="Q32" s="2"/>
      <c r="R32" s="52"/>
    </row>
    <row r="33" spans="1:18" ht="30" customHeight="1" x14ac:dyDescent="0.2">
      <c r="A33" s="32">
        <v>23</v>
      </c>
      <c r="B33" s="37">
        <v>42085</v>
      </c>
      <c r="C33" s="34" t="s">
        <v>54</v>
      </c>
      <c r="D33" s="39" t="s">
        <v>58</v>
      </c>
      <c r="E33" s="78" t="s">
        <v>43</v>
      </c>
      <c r="F33" s="78" t="s">
        <v>44</v>
      </c>
      <c r="G33" s="22"/>
      <c r="H33" s="23">
        <f t="shared" si="1"/>
        <v>0</v>
      </c>
      <c r="I33" s="38"/>
      <c r="J33" s="26"/>
      <c r="K33" s="27"/>
      <c r="L33" s="27"/>
      <c r="M33" s="28">
        <v>3.3</v>
      </c>
      <c r="N33" s="29">
        <f t="shared" si="4"/>
        <v>3.3</v>
      </c>
      <c r="O33" s="33"/>
      <c r="P33" s="31" t="str">
        <f t="shared" si="3"/>
        <v/>
      </c>
      <c r="Q33" s="2"/>
      <c r="R33" s="52"/>
    </row>
    <row r="34" spans="1:18" ht="37.5" x14ac:dyDescent="0.2">
      <c r="A34" s="32">
        <v>24</v>
      </c>
      <c r="B34" s="37">
        <v>42085</v>
      </c>
      <c r="C34" s="34" t="s">
        <v>54</v>
      </c>
      <c r="D34" s="80" t="s">
        <v>59</v>
      </c>
      <c r="E34" s="78" t="s">
        <v>43</v>
      </c>
      <c r="F34" s="78" t="s">
        <v>44</v>
      </c>
      <c r="G34" s="22"/>
      <c r="H34" s="23">
        <f t="shared" si="1"/>
        <v>0</v>
      </c>
      <c r="I34" s="38"/>
      <c r="J34" s="26"/>
      <c r="K34" s="27">
        <v>75</v>
      </c>
      <c r="L34" s="27"/>
      <c r="M34" s="28"/>
      <c r="N34" s="29">
        <f t="shared" si="4"/>
        <v>75</v>
      </c>
      <c r="O34" s="33"/>
      <c r="P34" s="31" t="str">
        <f t="shared" si="3"/>
        <v/>
      </c>
      <c r="Q34" s="2"/>
      <c r="R34" s="52"/>
    </row>
    <row r="35" spans="1:18" ht="30" customHeight="1" x14ac:dyDescent="0.2">
      <c r="A35" s="32">
        <v>25</v>
      </c>
      <c r="B35" s="37">
        <v>42088</v>
      </c>
      <c r="C35" s="34" t="s">
        <v>54</v>
      </c>
      <c r="D35" s="80" t="s">
        <v>51</v>
      </c>
      <c r="E35" s="78" t="s">
        <v>43</v>
      </c>
      <c r="F35" s="78" t="s">
        <v>44</v>
      </c>
      <c r="G35" s="22"/>
      <c r="H35" s="23">
        <f t="shared" si="1"/>
        <v>0</v>
      </c>
      <c r="I35" s="38"/>
      <c r="J35" s="26">
        <v>12</v>
      </c>
      <c r="K35" s="27"/>
      <c r="L35" s="27"/>
      <c r="M35" s="28"/>
      <c r="N35" s="29">
        <f t="shared" si="4"/>
        <v>12</v>
      </c>
      <c r="O35" s="33">
        <v>12</v>
      </c>
      <c r="P35" s="31" t="str">
        <f t="shared" si="3"/>
        <v/>
      </c>
      <c r="Q35" s="2"/>
      <c r="R35" s="52"/>
    </row>
    <row r="36" spans="1:18" ht="30" customHeight="1" x14ac:dyDescent="0.2">
      <c r="A36" s="32">
        <v>26</v>
      </c>
      <c r="B36" s="37">
        <v>42088</v>
      </c>
      <c r="C36" s="34" t="s">
        <v>54</v>
      </c>
      <c r="D36" s="80" t="s">
        <v>55</v>
      </c>
      <c r="E36" s="78" t="s">
        <v>43</v>
      </c>
      <c r="F36" s="78" t="s">
        <v>44</v>
      </c>
      <c r="G36" s="22"/>
      <c r="H36" s="23">
        <f t="shared" si="1"/>
        <v>0</v>
      </c>
      <c r="I36" s="38"/>
      <c r="J36" s="26">
        <v>7.5</v>
      </c>
      <c r="K36" s="27"/>
      <c r="L36" s="27"/>
      <c r="M36" s="28"/>
      <c r="N36" s="29">
        <f t="shared" si="4"/>
        <v>7.5</v>
      </c>
      <c r="O36" s="33">
        <v>7.5</v>
      </c>
      <c r="P36" s="31" t="str">
        <f t="shared" si="3"/>
        <v/>
      </c>
      <c r="Q36" s="2"/>
      <c r="R36" s="52"/>
    </row>
    <row r="37" spans="1:18" ht="30" customHeight="1" x14ac:dyDescent="0.2">
      <c r="A37" s="32">
        <v>27</v>
      </c>
      <c r="B37" s="37">
        <v>42092</v>
      </c>
      <c r="C37" s="34" t="s">
        <v>60</v>
      </c>
      <c r="D37" s="39" t="s">
        <v>57</v>
      </c>
      <c r="E37" s="78" t="s">
        <v>43</v>
      </c>
      <c r="F37" s="78" t="s">
        <v>44</v>
      </c>
      <c r="G37" s="22"/>
      <c r="H37" s="23">
        <f>IF($D$3="si",($G$5/$G$6*G37),IF($D$3="no",G37*$G$4,0))</f>
        <v>0</v>
      </c>
      <c r="I37" s="38"/>
      <c r="J37" s="26"/>
      <c r="K37" s="27"/>
      <c r="L37" s="27"/>
      <c r="M37" s="28">
        <v>1.1000000000000001</v>
      </c>
      <c r="N37" s="29">
        <f t="shared" si="4"/>
        <v>1.1000000000000001</v>
      </c>
      <c r="O37" s="33"/>
      <c r="P37" s="31" t="str">
        <f t="shared" si="3"/>
        <v/>
      </c>
      <c r="Q37" s="2"/>
      <c r="R37" s="52"/>
    </row>
    <row r="38" spans="1:18" ht="30" customHeight="1" x14ac:dyDescent="0.2">
      <c r="A38" s="32">
        <v>28</v>
      </c>
      <c r="B38" s="37">
        <v>42092</v>
      </c>
      <c r="C38" s="34" t="s">
        <v>60</v>
      </c>
      <c r="D38" s="39" t="s">
        <v>57</v>
      </c>
      <c r="E38" s="78" t="s">
        <v>43</v>
      </c>
      <c r="F38" s="78" t="s">
        <v>44</v>
      </c>
      <c r="G38" s="22"/>
      <c r="H38" s="23">
        <f t="shared" si="1"/>
        <v>0</v>
      </c>
      <c r="I38" s="38"/>
      <c r="J38" s="26"/>
      <c r="K38" s="27"/>
      <c r="L38" s="27"/>
      <c r="M38" s="28">
        <v>4.1399999999999997</v>
      </c>
      <c r="N38" s="29">
        <f t="shared" si="4"/>
        <v>4.1399999999999997</v>
      </c>
      <c r="O38" s="33"/>
      <c r="P38" s="31" t="str">
        <f t="shared" si="3"/>
        <v/>
      </c>
      <c r="Q38" s="2"/>
      <c r="R38" s="52"/>
    </row>
    <row r="39" spans="1:18" ht="30" customHeight="1" x14ac:dyDescent="0.2">
      <c r="A39" s="32">
        <v>29</v>
      </c>
      <c r="B39" s="37">
        <v>42092</v>
      </c>
      <c r="C39" s="34" t="s">
        <v>60</v>
      </c>
      <c r="D39" s="39" t="s">
        <v>48</v>
      </c>
      <c r="E39" s="78" t="s">
        <v>43</v>
      </c>
      <c r="F39" s="78" t="s">
        <v>44</v>
      </c>
      <c r="G39" s="22"/>
      <c r="H39" s="23">
        <f t="shared" si="1"/>
        <v>0</v>
      </c>
      <c r="I39" s="38"/>
      <c r="J39" s="26"/>
      <c r="K39" s="27"/>
      <c r="L39" s="27"/>
      <c r="M39" s="28"/>
      <c r="N39" s="29">
        <f>SUM(H39:M39)</f>
        <v>0</v>
      </c>
      <c r="O39" s="33">
        <v>150</v>
      </c>
      <c r="P39" s="31" t="str">
        <f t="shared" si="3"/>
        <v/>
      </c>
      <c r="Q39" s="2"/>
      <c r="R39" s="52"/>
    </row>
    <row r="40" spans="1:18" ht="30" customHeight="1" x14ac:dyDescent="0.2">
      <c r="A40" s="32">
        <v>30</v>
      </c>
      <c r="B40" s="37">
        <v>42092</v>
      </c>
      <c r="C40" s="34" t="s">
        <v>60</v>
      </c>
      <c r="D40" s="39" t="s">
        <v>57</v>
      </c>
      <c r="E40" s="78" t="s">
        <v>43</v>
      </c>
      <c r="F40" s="78" t="s">
        <v>44</v>
      </c>
      <c r="G40" s="22"/>
      <c r="H40" s="23">
        <f>IF($D$3="si",($G$5/$G$6*G40),IF($D$3="no",G40*$G$4,0))</f>
        <v>0</v>
      </c>
      <c r="I40" s="38"/>
      <c r="J40" s="26"/>
      <c r="K40" s="27"/>
      <c r="L40" s="27"/>
      <c r="M40" s="28">
        <v>4.0999999999999996</v>
      </c>
      <c r="N40" s="29">
        <f t="shared" ref="N40:N44" si="5">SUM(H40:M40)</f>
        <v>4.0999999999999996</v>
      </c>
      <c r="O40" s="33"/>
      <c r="P40" s="31" t="str">
        <f t="shared" si="3"/>
        <v/>
      </c>
      <c r="Q40" s="2"/>
      <c r="R40" s="52"/>
    </row>
    <row r="41" spans="1:18" ht="30" customHeight="1" x14ac:dyDescent="0.2">
      <c r="A41" s="32">
        <v>31</v>
      </c>
      <c r="B41" s="37">
        <v>42094</v>
      </c>
      <c r="C41" s="34" t="s">
        <v>60</v>
      </c>
      <c r="D41" s="39" t="s">
        <v>51</v>
      </c>
      <c r="E41" s="78" t="s">
        <v>43</v>
      </c>
      <c r="F41" s="78" t="s">
        <v>44</v>
      </c>
      <c r="G41" s="22"/>
      <c r="H41" s="23">
        <f t="shared" ref="H41:H44" si="6">IF($D$3="si",($G$5/$G$6*G41),IF($D$3="no",G41*$G$4,0))</f>
        <v>0</v>
      </c>
      <c r="I41" s="38"/>
      <c r="J41" s="26">
        <v>12</v>
      </c>
      <c r="K41" s="27"/>
      <c r="L41" s="27"/>
      <c r="M41" s="28"/>
      <c r="N41" s="29">
        <f t="shared" si="5"/>
        <v>12</v>
      </c>
      <c r="O41" s="33"/>
      <c r="P41" s="31" t="str">
        <f t="shared" si="3"/>
        <v/>
      </c>
      <c r="Q41" s="2"/>
      <c r="R41" s="52"/>
    </row>
    <row r="42" spans="1:18" ht="30" customHeight="1" x14ac:dyDescent="0.2">
      <c r="A42" s="32">
        <v>32</v>
      </c>
      <c r="B42" s="37">
        <v>42094</v>
      </c>
      <c r="C42" s="34" t="s">
        <v>60</v>
      </c>
      <c r="D42" s="39" t="s">
        <v>61</v>
      </c>
      <c r="E42" s="78" t="s">
        <v>43</v>
      </c>
      <c r="F42" s="78" t="s">
        <v>44</v>
      </c>
      <c r="G42" s="22"/>
      <c r="H42" s="23">
        <f t="shared" si="6"/>
        <v>0</v>
      </c>
      <c r="I42" s="38"/>
      <c r="J42" s="26">
        <v>7.6</v>
      </c>
      <c r="K42" s="27"/>
      <c r="L42" s="27"/>
      <c r="M42" s="28"/>
      <c r="N42" s="29">
        <f t="shared" si="5"/>
        <v>7.6</v>
      </c>
      <c r="O42" s="33"/>
      <c r="P42" s="31" t="str">
        <f t="shared" si="3"/>
        <v/>
      </c>
      <c r="Q42" s="2"/>
      <c r="R42" s="52"/>
    </row>
    <row r="43" spans="1:18" ht="30" customHeight="1" x14ac:dyDescent="0.2">
      <c r="A43" s="32">
        <v>33</v>
      </c>
      <c r="B43" s="37"/>
      <c r="C43" s="34"/>
      <c r="D43" s="39"/>
      <c r="E43" s="35"/>
      <c r="F43" s="36"/>
      <c r="G43" s="22"/>
      <c r="H43" s="23">
        <f t="shared" si="6"/>
        <v>0</v>
      </c>
      <c r="I43" s="38"/>
      <c r="J43" s="26"/>
      <c r="K43" s="27"/>
      <c r="L43" s="27"/>
      <c r="M43" s="28"/>
      <c r="N43" s="29">
        <f t="shared" si="5"/>
        <v>0</v>
      </c>
      <c r="O43" s="33"/>
      <c r="P43" s="31" t="str">
        <f t="shared" si="3"/>
        <v/>
      </c>
      <c r="Q43" s="2"/>
      <c r="R43" s="52"/>
    </row>
    <row r="44" spans="1:18" ht="30" customHeight="1" x14ac:dyDescent="0.2">
      <c r="A44" s="32">
        <v>34</v>
      </c>
      <c r="B44" s="37"/>
      <c r="C44" s="34"/>
      <c r="D44" s="39"/>
      <c r="E44" s="35"/>
      <c r="F44" s="36"/>
      <c r="G44" s="22"/>
      <c r="H44" s="23">
        <f t="shared" si="6"/>
        <v>0</v>
      </c>
      <c r="I44" s="38"/>
      <c r="J44" s="26"/>
      <c r="K44" s="27"/>
      <c r="L44" s="27"/>
      <c r="M44" s="28"/>
      <c r="N44" s="29">
        <f t="shared" si="5"/>
        <v>0</v>
      </c>
      <c r="O44" s="33"/>
      <c r="P44" s="31" t="str">
        <f t="shared" si="3"/>
        <v/>
      </c>
      <c r="Q44" s="2"/>
      <c r="R44" s="52"/>
    </row>
    <row r="45" spans="1:18" x14ac:dyDescent="0.2">
      <c r="A45" s="46"/>
      <c r="B45" s="81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1:18" x14ac:dyDescent="0.2">
      <c r="A46" s="60"/>
      <c r="B46" s="61"/>
      <c r="C46" s="62"/>
      <c r="D46" s="63"/>
      <c r="E46" s="63"/>
      <c r="F46" s="64"/>
      <c r="G46" s="65"/>
      <c r="H46" s="66"/>
      <c r="I46" s="67"/>
      <c r="J46" s="67"/>
      <c r="K46" s="67"/>
      <c r="L46" s="67"/>
      <c r="M46" s="67"/>
      <c r="N46" s="68"/>
      <c r="O46" s="69"/>
      <c r="P46" s="70"/>
    </row>
    <row r="47" spans="1:18" x14ac:dyDescent="0.2">
      <c r="A47" s="46"/>
      <c r="B47" s="54" t="s">
        <v>36</v>
      </c>
      <c r="C47" s="54"/>
      <c r="D47" s="54"/>
      <c r="E47" s="47"/>
      <c r="F47" s="47"/>
      <c r="G47" s="54" t="s">
        <v>38</v>
      </c>
      <c r="H47" s="54"/>
      <c r="I47" s="54"/>
      <c r="J47" s="47"/>
      <c r="K47" s="47"/>
      <c r="L47" s="54" t="s">
        <v>37</v>
      </c>
      <c r="M47" s="54"/>
      <c r="N47" s="54"/>
      <c r="O47" s="47"/>
      <c r="P47" s="70"/>
    </row>
    <row r="48" spans="1:18" x14ac:dyDescent="0.2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70"/>
    </row>
    <row r="49" spans="1:16" x14ac:dyDescent="0.2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6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6:M46 I23:M44 H11:I11 J11:M12 I17:I22 J13:L22 H12:H44 M18:M22">
      <formula1>0</formula1>
      <formula2>0</formula2>
    </dataValidation>
    <dataValidation type="whole" operator="greaterThanOrEqual" allowBlank="1" showErrorMessage="1" errorTitle="Valore" error="Inserire un numero maggiore o uguale a 0 (zero)!" sqref="N46 N11:N44">
      <formula1>0</formula1>
      <formula2>0</formula2>
    </dataValidation>
    <dataValidation type="textLength" operator="greaterThan" allowBlank="1" showErrorMessage="1" sqref="D46:E46 D29:D44 E43:E44">
      <formula1>1</formula1>
      <formula2>0</formula2>
    </dataValidation>
    <dataValidation type="textLength" operator="greaterThan" sqref="F46 F43:F44">
      <formula1>1</formula1>
      <formula2>0</formula2>
    </dataValidation>
    <dataValidation type="date" operator="greaterThanOrEqual" showErrorMessage="1" errorTitle="Data" error="Inserire una data superiore al 1/11/2000" sqref="B46 B26:B44">
      <formula1>36831</formula1>
      <formula2>0</formula2>
    </dataValidation>
    <dataValidation type="textLength" operator="greaterThan" allowBlank="1" sqref="C46 C29:C44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view="pageBreakPreview" topLeftCell="C1" zoomScale="60" zoomScaleNormal="50" workbookViewId="0">
      <selection activeCell="Q1" sqref="Q1:Q5"/>
    </sheetView>
  </sheetViews>
  <sheetFormatPr defaultRowHeight="18.75" x14ac:dyDescent="0.2"/>
  <cols>
    <col min="1" max="1" width="6.7109375" style="1" customWidth="1"/>
    <col min="2" max="2" width="22.42578125" style="2" customWidth="1"/>
    <col min="3" max="3" width="27.7109375" style="2" customWidth="1"/>
    <col min="4" max="4" width="40.425781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2.7109375" style="2" bestFit="1" customWidth="1"/>
    <col min="17" max="17" width="19.85546875" style="3" customWidth="1"/>
    <col min="18" max="18" width="31.140625" style="2" customWidth="1"/>
    <col min="19" max="16384" width="9.140625" style="2"/>
  </cols>
  <sheetData>
    <row r="1" spans="1:18" s="7" customFormat="1" ht="65.25" customHeight="1" x14ac:dyDescent="0.2">
      <c r="A1" s="4"/>
      <c r="B1" s="120" t="s">
        <v>0</v>
      </c>
      <c r="C1" s="120"/>
      <c r="D1" s="121" t="s">
        <v>39</v>
      </c>
      <c r="E1" s="121"/>
      <c r="F1" s="41">
        <v>42064</v>
      </c>
      <c r="G1" s="40" t="s">
        <v>67</v>
      </c>
      <c r="L1" s="7" t="s">
        <v>28</v>
      </c>
      <c r="M1" s="3">
        <f>+P1-N7</f>
        <v>0</v>
      </c>
      <c r="N1" s="5" t="s">
        <v>1</v>
      </c>
      <c r="O1" s="6"/>
      <c r="P1" s="43">
        <f>SUM(H7:M7)</f>
        <v>300</v>
      </c>
      <c r="Q1" s="104">
        <f>SUM(P12:P14)</f>
        <v>36.247519058713827</v>
      </c>
      <c r="R1" s="76"/>
    </row>
    <row r="2" spans="1:18" s="7" customFormat="1" ht="57.75" customHeight="1" x14ac:dyDescent="0.2">
      <c r="A2" s="4"/>
      <c r="B2" s="122" t="s">
        <v>2</v>
      </c>
      <c r="C2" s="122"/>
      <c r="D2" s="121"/>
      <c r="E2" s="121"/>
      <c r="F2" s="8"/>
      <c r="G2" s="8"/>
      <c r="N2" s="9" t="s">
        <v>3</v>
      </c>
      <c r="O2" s="10"/>
      <c r="P2" s="11"/>
      <c r="Q2" s="104"/>
    </row>
    <row r="3" spans="1:18" s="7" customFormat="1" ht="35.25" customHeight="1" x14ac:dyDescent="0.2">
      <c r="A3" s="4"/>
      <c r="B3" s="122" t="s">
        <v>24</v>
      </c>
      <c r="C3" s="122"/>
      <c r="D3" s="121" t="s">
        <v>40</v>
      </c>
      <c r="E3" s="121"/>
      <c r="N3" s="9" t="s">
        <v>4</v>
      </c>
      <c r="O3" s="10"/>
      <c r="P3" s="48">
        <f>+O7</f>
        <v>300</v>
      </c>
      <c r="Q3" s="105">
        <f>SUM(P11,P15)</f>
        <v>36.25</v>
      </c>
    </row>
    <row r="4" spans="1:18" s="7" customFormat="1" ht="35.25" customHeight="1" thickBot="1" x14ac:dyDescent="0.25">
      <c r="A4" s="4"/>
      <c r="D4" s="13"/>
      <c r="E4" s="13"/>
      <c r="F4" s="9" t="s">
        <v>19</v>
      </c>
      <c r="G4" s="55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05"/>
    </row>
    <row r="5" spans="1:18" s="7" customFormat="1" ht="43.5" customHeight="1" thickTop="1" thickBot="1" x14ac:dyDescent="0.25">
      <c r="A5" s="4"/>
      <c r="B5" s="18" t="s">
        <v>6</v>
      </c>
      <c r="C5" s="19"/>
      <c r="D5" s="45">
        <v>2</v>
      </c>
      <c r="E5" s="13"/>
      <c r="F5" s="9" t="s">
        <v>7</v>
      </c>
      <c r="G5" s="55">
        <v>1.1100000000000001</v>
      </c>
      <c r="N5" s="123" t="s">
        <v>8</v>
      </c>
      <c r="O5" s="123"/>
      <c r="P5" s="44">
        <f>P1-P2-P3-P4</f>
        <v>0</v>
      </c>
      <c r="Q5" s="105">
        <f>Q1-Q3</f>
        <v>-2.4809412861728219E-3</v>
      </c>
      <c r="R5" s="77"/>
    </row>
    <row r="6" spans="1:18" s="7" customFormat="1" ht="43.5" customHeight="1" thickTop="1" thickBot="1" x14ac:dyDescent="0.25">
      <c r="A6" s="4"/>
      <c r="B6" s="42" t="s">
        <v>69</v>
      </c>
      <c r="C6" s="42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 x14ac:dyDescent="0.25">
      <c r="A7" s="124" t="s">
        <v>27</v>
      </c>
      <c r="B7" s="125"/>
      <c r="C7" s="126"/>
      <c r="D7" s="127" t="s">
        <v>10</v>
      </c>
      <c r="E7" s="128"/>
      <c r="F7" s="128"/>
      <c r="G7" s="75">
        <f t="shared" ref="G7:O7" si="0">SUM(G11:G18)</f>
        <v>0</v>
      </c>
      <c r="H7" s="73">
        <f t="shared" si="0"/>
        <v>0</v>
      </c>
      <c r="I7" s="57">
        <f t="shared" si="0"/>
        <v>0</v>
      </c>
      <c r="J7" s="57">
        <f t="shared" si="0"/>
        <v>183.39999999999998</v>
      </c>
      <c r="K7" s="57">
        <f t="shared" si="0"/>
        <v>0</v>
      </c>
      <c r="L7" s="57">
        <f t="shared" si="0"/>
        <v>0</v>
      </c>
      <c r="M7" s="58">
        <f t="shared" si="0"/>
        <v>116.6</v>
      </c>
      <c r="N7" s="56">
        <f t="shared" si="0"/>
        <v>300</v>
      </c>
      <c r="O7" s="59">
        <f t="shared" si="0"/>
        <v>300</v>
      </c>
      <c r="P7" s="12">
        <f>+N7-SUM(H7:M7)</f>
        <v>0</v>
      </c>
    </row>
    <row r="8" spans="1:18" ht="36" customHeight="1" thickTop="1" thickBot="1" x14ac:dyDescent="0.25">
      <c r="A8" s="129"/>
      <c r="B8" s="130" t="s">
        <v>11</v>
      </c>
      <c r="C8" s="130" t="s">
        <v>12</v>
      </c>
      <c r="D8" s="131" t="s">
        <v>23</v>
      </c>
      <c r="E8" s="130" t="s">
        <v>30</v>
      </c>
      <c r="F8" s="133" t="s">
        <v>29</v>
      </c>
      <c r="G8" s="134" t="s">
        <v>13</v>
      </c>
      <c r="H8" s="136" t="s">
        <v>14</v>
      </c>
      <c r="I8" s="137" t="s">
        <v>32</v>
      </c>
      <c r="J8" s="138" t="s">
        <v>34</v>
      </c>
      <c r="K8" s="138" t="s">
        <v>33</v>
      </c>
      <c r="L8" s="139" t="s">
        <v>20</v>
      </c>
      <c r="M8" s="140"/>
      <c r="N8" s="150" t="s">
        <v>15</v>
      </c>
      <c r="O8" s="141" t="s">
        <v>16</v>
      </c>
      <c r="P8" s="143" t="s">
        <v>35</v>
      </c>
      <c r="Q8" s="2"/>
    </row>
    <row r="9" spans="1:18" ht="36" customHeight="1" thickTop="1" thickBot="1" x14ac:dyDescent="0.25">
      <c r="A9" s="129"/>
      <c r="B9" s="130" t="s">
        <v>11</v>
      </c>
      <c r="C9" s="130"/>
      <c r="D9" s="132"/>
      <c r="E9" s="130"/>
      <c r="F9" s="133"/>
      <c r="G9" s="135"/>
      <c r="H9" s="136" t="s">
        <v>32</v>
      </c>
      <c r="I9" s="137" t="s">
        <v>32</v>
      </c>
      <c r="J9" s="137"/>
      <c r="K9" s="137" t="s">
        <v>31</v>
      </c>
      <c r="L9" s="146" t="s">
        <v>21</v>
      </c>
      <c r="M9" s="148" t="s">
        <v>22</v>
      </c>
      <c r="N9" s="150"/>
      <c r="O9" s="141"/>
      <c r="P9" s="144"/>
      <c r="Q9" s="2"/>
    </row>
    <row r="10" spans="1:18" ht="37.5" customHeight="1" thickTop="1" thickBot="1" x14ac:dyDescent="0.25">
      <c r="A10" s="129"/>
      <c r="B10" s="130"/>
      <c r="C10" s="130"/>
      <c r="D10" s="132"/>
      <c r="E10" s="130"/>
      <c r="F10" s="133"/>
      <c r="G10" s="72" t="s">
        <v>18</v>
      </c>
      <c r="H10" s="136"/>
      <c r="I10" s="137"/>
      <c r="J10" s="137"/>
      <c r="K10" s="137"/>
      <c r="L10" s="147"/>
      <c r="M10" s="149"/>
      <c r="N10" s="150"/>
      <c r="O10" s="141"/>
      <c r="P10" s="145"/>
      <c r="Q10" s="2"/>
    </row>
    <row r="11" spans="1:18" ht="19.5" thickTop="1" x14ac:dyDescent="0.2">
      <c r="A11" s="20">
        <v>1</v>
      </c>
      <c r="B11" s="37">
        <v>42085</v>
      </c>
      <c r="C11" s="84" t="s">
        <v>54</v>
      </c>
      <c r="D11" s="79" t="s">
        <v>64</v>
      </c>
      <c r="E11" s="78" t="s">
        <v>65</v>
      </c>
      <c r="F11" s="78" t="s">
        <v>71</v>
      </c>
      <c r="G11" s="71"/>
      <c r="H11" s="23">
        <f>IF($D$3="si",($G$5/$G$6*G11),IF($D$3="no",G11*$G$4,0))</f>
        <v>0</v>
      </c>
      <c r="I11" s="24"/>
      <c r="J11" s="25"/>
      <c r="K11" s="49"/>
      <c r="L11" s="49"/>
      <c r="M11" s="28"/>
      <c r="N11" s="99">
        <f>SUM(H11:M11)</f>
        <v>0</v>
      </c>
      <c r="O11" s="30">
        <v>1000</v>
      </c>
      <c r="P11" s="101">
        <v>123.01</v>
      </c>
      <c r="Q11" s="2"/>
    </row>
    <row r="12" spans="1:18" ht="56.25" x14ac:dyDescent="0.2">
      <c r="A12" s="32">
        <v>2</v>
      </c>
      <c r="B12" s="37">
        <v>42085</v>
      </c>
      <c r="C12" s="84" t="s">
        <v>54</v>
      </c>
      <c r="D12" s="79" t="s">
        <v>70</v>
      </c>
      <c r="E12" s="78" t="s">
        <v>65</v>
      </c>
      <c r="F12" s="78" t="s">
        <v>71</v>
      </c>
      <c r="G12" s="22"/>
      <c r="H12" s="23">
        <f>IF($D$3="si",($G$5/$G$6*G12),IF($D$3="no",G12*$G$4,0))</f>
        <v>0</v>
      </c>
      <c r="I12" s="24"/>
      <c r="J12" s="25">
        <v>116.8</v>
      </c>
      <c r="K12" s="49"/>
      <c r="L12" s="27"/>
      <c r="M12" s="28"/>
      <c r="N12" s="99">
        <f>SUM(H12:M12)</f>
        <v>116.8</v>
      </c>
      <c r="O12" s="33"/>
      <c r="P12" s="101">
        <f>N12/8.2136</f>
        <v>14.220317522158371</v>
      </c>
      <c r="Q12" s="2"/>
    </row>
    <row r="13" spans="1:18" ht="56.25" x14ac:dyDescent="0.2">
      <c r="A13" s="32">
        <v>3</v>
      </c>
      <c r="B13" s="37">
        <v>42085</v>
      </c>
      <c r="C13" s="84" t="s">
        <v>54</v>
      </c>
      <c r="D13" s="79" t="s">
        <v>70</v>
      </c>
      <c r="E13" s="78" t="s">
        <v>65</v>
      </c>
      <c r="F13" s="78" t="s">
        <v>71</v>
      </c>
      <c r="G13" s="22"/>
      <c r="H13" s="23">
        <f t="shared" ref="H13:H18" si="1">IF($D$3="si",($G$5/$G$6*G13),IF($D$3="no",G13*$G$4,0))</f>
        <v>0</v>
      </c>
      <c r="I13" s="24"/>
      <c r="J13" s="25">
        <v>66.599999999999994</v>
      </c>
      <c r="K13" s="49"/>
      <c r="L13" s="27"/>
      <c r="M13" s="28"/>
      <c r="N13" s="99">
        <f t="shared" ref="N13:N18" si="2">SUM(H13:M13)</f>
        <v>66.599999999999994</v>
      </c>
      <c r="O13" s="33"/>
      <c r="P13" s="101">
        <f>N13/8.2136</f>
        <v>8.1085029706827694</v>
      </c>
      <c r="Q13" s="2"/>
    </row>
    <row r="14" spans="1:18" ht="37.5" x14ac:dyDescent="0.2">
      <c r="A14" s="32">
        <v>4</v>
      </c>
      <c r="B14" s="37">
        <v>42088</v>
      </c>
      <c r="C14" s="84" t="s">
        <v>54</v>
      </c>
      <c r="D14" s="79" t="s">
        <v>66</v>
      </c>
      <c r="E14" s="78" t="s">
        <v>65</v>
      </c>
      <c r="F14" s="78" t="s">
        <v>71</v>
      </c>
      <c r="G14" s="22"/>
      <c r="H14" s="23">
        <f t="shared" si="1"/>
        <v>0</v>
      </c>
      <c r="I14" s="24"/>
      <c r="J14" s="25"/>
      <c r="K14" s="49"/>
      <c r="L14" s="27"/>
      <c r="M14" s="28">
        <v>116.6</v>
      </c>
      <c r="N14" s="99">
        <f t="shared" si="2"/>
        <v>116.6</v>
      </c>
      <c r="O14" s="33"/>
      <c r="P14" s="102">
        <f>N14/8.37722</f>
        <v>13.918698565872688</v>
      </c>
      <c r="Q14" s="2"/>
    </row>
    <row r="15" spans="1:18" x14ac:dyDescent="0.2">
      <c r="A15" s="32">
        <v>5</v>
      </c>
      <c r="B15" s="37">
        <v>42095</v>
      </c>
      <c r="C15" s="87"/>
      <c r="D15" s="88" t="s">
        <v>68</v>
      </c>
      <c r="E15" s="89"/>
      <c r="F15" s="90"/>
      <c r="G15" s="91"/>
      <c r="H15" s="92">
        <f t="shared" si="1"/>
        <v>0</v>
      </c>
      <c r="I15" s="93"/>
      <c r="J15" s="94"/>
      <c r="K15" s="95"/>
      <c r="L15" s="96"/>
      <c r="M15" s="97"/>
      <c r="N15" s="100">
        <f t="shared" si="2"/>
        <v>0</v>
      </c>
      <c r="O15" s="98">
        <v>-700</v>
      </c>
      <c r="P15" s="103">
        <v>-86.76</v>
      </c>
      <c r="Q15" s="2"/>
    </row>
    <row r="16" spans="1:18" ht="30" customHeight="1" x14ac:dyDescent="0.2">
      <c r="A16" s="32">
        <v>6</v>
      </c>
      <c r="B16" s="34"/>
      <c r="C16" s="84"/>
      <c r="D16" s="21"/>
      <c r="E16" s="21"/>
      <c r="F16" s="85"/>
      <c r="G16" s="22"/>
      <c r="H16" s="23">
        <f t="shared" si="1"/>
        <v>0</v>
      </c>
      <c r="I16" s="24"/>
      <c r="J16" s="25"/>
      <c r="K16" s="49"/>
      <c r="L16" s="27"/>
      <c r="M16" s="28"/>
      <c r="N16" s="99">
        <f>O16</f>
        <v>0</v>
      </c>
      <c r="O16" s="33"/>
      <c r="P16" s="102"/>
      <c r="Q16" s="2"/>
    </row>
    <row r="17" spans="1:17" ht="30" customHeight="1" x14ac:dyDescent="0.2">
      <c r="A17" s="32">
        <v>7</v>
      </c>
      <c r="B17" s="86"/>
      <c r="C17" s="84"/>
      <c r="D17" s="21"/>
      <c r="E17" s="21"/>
      <c r="F17" s="85"/>
      <c r="G17" s="22"/>
      <c r="H17" s="23">
        <f t="shared" si="1"/>
        <v>0</v>
      </c>
      <c r="I17" s="24"/>
      <c r="J17" s="25"/>
      <c r="K17" s="49"/>
      <c r="L17" s="27"/>
      <c r="M17" s="28"/>
      <c r="N17" s="99">
        <f t="shared" si="2"/>
        <v>0</v>
      </c>
      <c r="O17" s="33"/>
      <c r="P17" s="102"/>
      <c r="Q17" s="2"/>
    </row>
    <row r="18" spans="1:17" ht="30" customHeight="1" x14ac:dyDescent="0.2">
      <c r="A18" s="32">
        <v>8</v>
      </c>
      <c r="B18" s="86"/>
      <c r="C18" s="84"/>
      <c r="D18" s="21"/>
      <c r="E18" s="21"/>
      <c r="F18" s="85"/>
      <c r="G18" s="22"/>
      <c r="H18" s="23">
        <f t="shared" si="1"/>
        <v>0</v>
      </c>
      <c r="I18" s="24"/>
      <c r="J18" s="25"/>
      <c r="K18" s="49"/>
      <c r="L18" s="27"/>
      <c r="M18" s="28"/>
      <c r="N18" s="99">
        <f t="shared" si="2"/>
        <v>0</v>
      </c>
      <c r="O18" s="33"/>
      <c r="P18" s="102"/>
      <c r="Q18" s="2"/>
    </row>
    <row r="19" spans="1:17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7" x14ac:dyDescent="0.2">
      <c r="A20" s="60"/>
      <c r="B20" s="61"/>
      <c r="C20" s="62"/>
      <c r="D20" s="63"/>
      <c r="E20" s="63"/>
      <c r="F20" s="64"/>
      <c r="G20" s="65"/>
      <c r="H20" s="66"/>
      <c r="I20" s="67"/>
      <c r="J20" s="67"/>
      <c r="K20" s="67"/>
      <c r="L20" s="67"/>
      <c r="M20" s="67"/>
      <c r="N20" s="68"/>
      <c r="O20" s="69"/>
      <c r="P20" s="70"/>
    </row>
    <row r="21" spans="1:17" x14ac:dyDescent="0.2">
      <c r="A21" s="46"/>
      <c r="B21" s="54" t="s">
        <v>36</v>
      </c>
      <c r="C21" s="54"/>
      <c r="D21" s="54"/>
      <c r="E21" s="47"/>
      <c r="F21" s="47"/>
      <c r="G21" s="54" t="s">
        <v>38</v>
      </c>
      <c r="H21" s="54"/>
      <c r="I21" s="54"/>
      <c r="J21" s="47"/>
      <c r="K21" s="47"/>
      <c r="L21" s="54" t="s">
        <v>37</v>
      </c>
      <c r="M21" s="54"/>
      <c r="N21" s="54"/>
      <c r="O21" s="47"/>
      <c r="P21" s="70"/>
    </row>
    <row r="22" spans="1:17" x14ac:dyDescent="0.2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70"/>
    </row>
    <row r="23" spans="1:17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</sheetData>
  <mergeCells count="26"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5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51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view="pageBreakPreview" zoomScale="60" zoomScaleNormal="50" workbookViewId="0">
      <selection sqref="A1:XFD1048576"/>
    </sheetView>
  </sheetViews>
  <sheetFormatPr defaultRowHeight="18.75" x14ac:dyDescent="0.2"/>
  <cols>
    <col min="1" max="1" width="6.7109375" style="1" customWidth="1"/>
    <col min="2" max="2" width="49.85546875" style="2" bestFit="1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 x14ac:dyDescent="0.2">
      <c r="A1" s="4"/>
      <c r="B1" s="120" t="s">
        <v>0</v>
      </c>
      <c r="C1" s="120"/>
      <c r="D1" s="121" t="s">
        <v>39</v>
      </c>
      <c r="E1" s="121"/>
      <c r="F1" s="41">
        <v>42064</v>
      </c>
      <c r="G1" s="40" t="s">
        <v>78</v>
      </c>
      <c r="L1" s="7" t="s">
        <v>28</v>
      </c>
      <c r="M1" s="3">
        <f>+P1-N7</f>
        <v>0</v>
      </c>
      <c r="N1" s="5" t="s">
        <v>1</v>
      </c>
      <c r="O1" s="6"/>
      <c r="P1" s="43">
        <f>SUM(H7:M7)</f>
        <v>429.89</v>
      </c>
      <c r="Q1" s="3" t="s">
        <v>26</v>
      </c>
      <c r="R1" s="104">
        <f>SUM(R11:R18)</f>
        <v>397.39000000000004</v>
      </c>
    </row>
    <row r="2" spans="1:18" s="7" customFormat="1" ht="57.75" customHeight="1" x14ac:dyDescent="0.2">
      <c r="A2" s="4"/>
      <c r="B2" s="122" t="s">
        <v>2</v>
      </c>
      <c r="C2" s="122"/>
      <c r="D2" s="121"/>
      <c r="E2" s="121"/>
      <c r="F2" s="8"/>
      <c r="G2" s="8"/>
      <c r="N2" s="9" t="s">
        <v>3</v>
      </c>
      <c r="O2" s="10"/>
      <c r="P2" s="11"/>
      <c r="Q2" s="3" t="s">
        <v>25</v>
      </c>
      <c r="R2" s="104"/>
    </row>
    <row r="3" spans="1:18" s="7" customFormat="1" ht="35.25" customHeight="1" x14ac:dyDescent="0.2">
      <c r="A3" s="4"/>
      <c r="B3" s="122" t="s">
        <v>24</v>
      </c>
      <c r="C3" s="122"/>
      <c r="D3" s="121" t="s">
        <v>40</v>
      </c>
      <c r="E3" s="121"/>
      <c r="N3" s="9" t="s">
        <v>4</v>
      </c>
      <c r="O3" s="10"/>
      <c r="P3" s="48">
        <f>+O7</f>
        <v>429.89</v>
      </c>
      <c r="Q3" s="12"/>
      <c r="R3" s="104">
        <f>R1</f>
        <v>397.39000000000004</v>
      </c>
    </row>
    <row r="4" spans="1:18" s="7" customFormat="1" ht="35.25" customHeight="1" thickBot="1" x14ac:dyDescent="0.25">
      <c r="A4" s="4"/>
      <c r="D4" s="13"/>
      <c r="E4" s="13"/>
      <c r="F4" s="9" t="s">
        <v>19</v>
      </c>
      <c r="G4" s="55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04"/>
    </row>
    <row r="5" spans="1:18" s="7" customFormat="1" ht="43.5" customHeight="1" thickTop="1" thickBot="1" x14ac:dyDescent="0.25">
      <c r="A5" s="4"/>
      <c r="B5" s="18" t="s">
        <v>6</v>
      </c>
      <c r="C5" s="19"/>
      <c r="D5" s="45">
        <v>6</v>
      </c>
      <c r="E5" s="13"/>
      <c r="F5" s="9" t="s">
        <v>7</v>
      </c>
      <c r="G5" s="55">
        <v>1.1100000000000001</v>
      </c>
      <c r="N5" s="123" t="s">
        <v>8</v>
      </c>
      <c r="O5" s="123"/>
      <c r="P5" s="44">
        <f>P1-P2-P3-P4</f>
        <v>0</v>
      </c>
      <c r="Q5" s="12"/>
      <c r="R5" s="104">
        <f>R1-R3</f>
        <v>0</v>
      </c>
    </row>
    <row r="6" spans="1:18" s="7" customFormat="1" ht="43.5" customHeight="1" thickTop="1" thickBot="1" x14ac:dyDescent="0.25">
      <c r="A6" s="4"/>
      <c r="B6" s="42" t="s">
        <v>79</v>
      </c>
      <c r="C6" s="42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 x14ac:dyDescent="0.25">
      <c r="A7" s="124" t="s">
        <v>27</v>
      </c>
      <c r="B7" s="125"/>
      <c r="C7" s="126"/>
      <c r="D7" s="127" t="s">
        <v>10</v>
      </c>
      <c r="E7" s="128"/>
      <c r="F7" s="128"/>
      <c r="G7" s="75">
        <f t="shared" ref="G7:O7" si="0">SUM(G11:G18)</f>
        <v>0</v>
      </c>
      <c r="H7" s="73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162.44999999999999</v>
      </c>
      <c r="M7" s="58">
        <f t="shared" si="0"/>
        <v>267.44</v>
      </c>
      <c r="N7" s="56">
        <f t="shared" si="0"/>
        <v>429.89</v>
      </c>
      <c r="O7" s="59">
        <f t="shared" si="0"/>
        <v>429.89</v>
      </c>
      <c r="P7" s="12">
        <f>+N7-SUM(H7:M7)</f>
        <v>0</v>
      </c>
    </row>
    <row r="8" spans="1:18" ht="36" customHeight="1" thickTop="1" thickBot="1" x14ac:dyDescent="0.25">
      <c r="A8" s="129"/>
      <c r="B8" s="130" t="s">
        <v>11</v>
      </c>
      <c r="C8" s="130" t="s">
        <v>12</v>
      </c>
      <c r="D8" s="131" t="s">
        <v>23</v>
      </c>
      <c r="E8" s="130" t="s">
        <v>30</v>
      </c>
      <c r="F8" s="133" t="s">
        <v>29</v>
      </c>
      <c r="G8" s="134" t="s">
        <v>13</v>
      </c>
      <c r="H8" s="136" t="s">
        <v>14</v>
      </c>
      <c r="I8" s="137" t="s">
        <v>32</v>
      </c>
      <c r="J8" s="138" t="s">
        <v>34</v>
      </c>
      <c r="K8" s="138" t="s">
        <v>33</v>
      </c>
      <c r="L8" s="139" t="s">
        <v>20</v>
      </c>
      <c r="M8" s="140"/>
      <c r="N8" s="150" t="s">
        <v>15</v>
      </c>
      <c r="O8" s="141" t="s">
        <v>16</v>
      </c>
      <c r="P8" s="142" t="s">
        <v>17</v>
      </c>
      <c r="Q8" s="2"/>
      <c r="R8" s="143" t="s">
        <v>35</v>
      </c>
    </row>
    <row r="9" spans="1:18" ht="36" customHeight="1" thickTop="1" thickBot="1" x14ac:dyDescent="0.25">
      <c r="A9" s="129"/>
      <c r="B9" s="130" t="s">
        <v>11</v>
      </c>
      <c r="C9" s="130"/>
      <c r="D9" s="132"/>
      <c r="E9" s="130"/>
      <c r="F9" s="133"/>
      <c r="G9" s="135"/>
      <c r="H9" s="136" t="s">
        <v>32</v>
      </c>
      <c r="I9" s="137" t="s">
        <v>32</v>
      </c>
      <c r="J9" s="137"/>
      <c r="K9" s="137" t="s">
        <v>31</v>
      </c>
      <c r="L9" s="146" t="s">
        <v>21</v>
      </c>
      <c r="M9" s="148" t="s">
        <v>22</v>
      </c>
      <c r="N9" s="150"/>
      <c r="O9" s="141"/>
      <c r="P9" s="142"/>
      <c r="Q9" s="2"/>
      <c r="R9" s="144"/>
    </row>
    <row r="10" spans="1:18" ht="37.5" customHeight="1" thickTop="1" thickBot="1" x14ac:dyDescent="0.25">
      <c r="A10" s="129"/>
      <c r="B10" s="130"/>
      <c r="C10" s="130"/>
      <c r="D10" s="132"/>
      <c r="E10" s="130"/>
      <c r="F10" s="133"/>
      <c r="G10" s="72" t="s">
        <v>18</v>
      </c>
      <c r="H10" s="136"/>
      <c r="I10" s="137"/>
      <c r="J10" s="137"/>
      <c r="K10" s="137"/>
      <c r="L10" s="147"/>
      <c r="M10" s="149"/>
      <c r="N10" s="150"/>
      <c r="O10" s="141"/>
      <c r="P10" s="142"/>
      <c r="Q10" s="2"/>
      <c r="R10" s="145"/>
    </row>
    <row r="11" spans="1:18" ht="19.5" thickTop="1" x14ac:dyDescent="0.2">
      <c r="A11" s="20">
        <v>1</v>
      </c>
      <c r="B11" s="37">
        <v>42088</v>
      </c>
      <c r="C11" s="84" t="s">
        <v>54</v>
      </c>
      <c r="D11" s="79" t="s">
        <v>72</v>
      </c>
      <c r="E11" s="78" t="s">
        <v>65</v>
      </c>
      <c r="F11" s="78" t="s">
        <v>73</v>
      </c>
      <c r="G11" s="71"/>
      <c r="H11" s="23">
        <f>IF($D$3="si",($G$5/$G$6*G11),IF($D$3="no",G11*$G$4,0))</f>
        <v>0</v>
      </c>
      <c r="I11" s="24"/>
      <c r="J11" s="25"/>
      <c r="K11" s="49"/>
      <c r="L11" s="49">
        <v>64.790000000000006</v>
      </c>
      <c r="M11" s="28"/>
      <c r="N11" s="106">
        <f>SUM(H11:M11)</f>
        <v>64.790000000000006</v>
      </c>
      <c r="O11" s="30">
        <v>64.790000000000006</v>
      </c>
      <c r="P11" s="31"/>
      <c r="Q11" s="2"/>
      <c r="R11" s="107">
        <v>59.4</v>
      </c>
    </row>
    <row r="12" spans="1:18" ht="37.5" x14ac:dyDescent="0.2">
      <c r="A12" s="32">
        <v>2</v>
      </c>
      <c r="B12" s="37">
        <v>42092</v>
      </c>
      <c r="C12" s="84" t="s">
        <v>60</v>
      </c>
      <c r="D12" s="79" t="s">
        <v>74</v>
      </c>
      <c r="E12" s="78" t="s">
        <v>75</v>
      </c>
      <c r="F12" s="78" t="s">
        <v>73</v>
      </c>
      <c r="G12" s="22"/>
      <c r="H12" s="23">
        <f>IF($D$3="si",($G$5/$G$6*G12),IF($D$3="no",G12*$G$4,0))</f>
        <v>0</v>
      </c>
      <c r="I12" s="24"/>
      <c r="J12" s="25"/>
      <c r="K12" s="49"/>
      <c r="L12" s="27"/>
      <c r="M12" s="28">
        <v>84.11</v>
      </c>
      <c r="N12" s="106">
        <f>SUM(H12:M12)</f>
        <v>84.11</v>
      </c>
      <c r="O12" s="33">
        <v>84.11</v>
      </c>
      <c r="P12" s="31"/>
      <c r="Q12" s="2"/>
      <c r="R12" s="107">
        <v>77.400000000000006</v>
      </c>
    </row>
    <row r="13" spans="1:18" ht="37.5" x14ac:dyDescent="0.2">
      <c r="A13" s="32">
        <v>3</v>
      </c>
      <c r="B13" s="37">
        <v>42093</v>
      </c>
      <c r="C13" s="84" t="s">
        <v>60</v>
      </c>
      <c r="D13" s="79" t="s">
        <v>76</v>
      </c>
      <c r="E13" s="78" t="s">
        <v>75</v>
      </c>
      <c r="F13" s="78" t="s">
        <v>73</v>
      </c>
      <c r="G13" s="22"/>
      <c r="H13" s="23">
        <f t="shared" ref="H13:H18" si="1">IF($D$3="si",($G$5/$G$6*G13),IF($D$3="no",G13*$G$4,0))</f>
        <v>0</v>
      </c>
      <c r="I13" s="24"/>
      <c r="J13" s="25"/>
      <c r="K13" s="49"/>
      <c r="L13" s="27"/>
      <c r="M13" s="28">
        <v>161.33000000000001</v>
      </c>
      <c r="N13" s="106">
        <f t="shared" ref="N13:N18" si="2">SUM(H13:M13)</f>
        <v>161.33000000000001</v>
      </c>
      <c r="O13" s="33">
        <v>161.33000000000001</v>
      </c>
      <c r="P13" s="31" t="str">
        <f t="shared" ref="P13:P18" si="3">IF(F13="Milano","X","")</f>
        <v/>
      </c>
      <c r="Q13" s="2"/>
      <c r="R13" s="108">
        <v>149.62</v>
      </c>
    </row>
    <row r="14" spans="1:18" x14ac:dyDescent="0.2">
      <c r="A14" s="32">
        <v>4</v>
      </c>
      <c r="B14" s="37">
        <v>42094</v>
      </c>
      <c r="C14" s="84" t="s">
        <v>60</v>
      </c>
      <c r="D14" s="79" t="s">
        <v>72</v>
      </c>
      <c r="E14" s="78" t="s">
        <v>75</v>
      </c>
      <c r="F14" s="78" t="s">
        <v>73</v>
      </c>
      <c r="G14" s="22"/>
      <c r="H14" s="23">
        <f t="shared" si="1"/>
        <v>0</v>
      </c>
      <c r="I14" s="24"/>
      <c r="J14" s="25"/>
      <c r="K14" s="49"/>
      <c r="L14" s="27">
        <v>97.66</v>
      </c>
      <c r="M14" s="28"/>
      <c r="N14" s="106">
        <f t="shared" si="2"/>
        <v>97.66</v>
      </c>
      <c r="O14" s="33">
        <v>97.66</v>
      </c>
      <c r="P14" s="31" t="str">
        <f t="shared" si="3"/>
        <v/>
      </c>
      <c r="Q14" s="2"/>
      <c r="R14" s="109">
        <v>90.57</v>
      </c>
    </row>
    <row r="15" spans="1:18" x14ac:dyDescent="0.2">
      <c r="A15" s="32">
        <v>5</v>
      </c>
      <c r="B15" s="37">
        <v>42094</v>
      </c>
      <c r="C15" s="84" t="s">
        <v>60</v>
      </c>
      <c r="D15" s="79" t="s">
        <v>77</v>
      </c>
      <c r="E15" s="78" t="s">
        <v>75</v>
      </c>
      <c r="F15" s="78" t="s">
        <v>73</v>
      </c>
      <c r="G15" s="22"/>
      <c r="H15" s="23">
        <f t="shared" si="1"/>
        <v>0</v>
      </c>
      <c r="I15" s="24"/>
      <c r="J15" s="25"/>
      <c r="K15" s="49"/>
      <c r="L15" s="27"/>
      <c r="M15" s="28">
        <v>14</v>
      </c>
      <c r="N15" s="106">
        <f t="shared" si="2"/>
        <v>14</v>
      </c>
      <c r="O15" s="33">
        <v>14</v>
      </c>
      <c r="P15" s="31" t="str">
        <f t="shared" si="3"/>
        <v/>
      </c>
      <c r="Q15" s="2"/>
      <c r="R15" s="110">
        <v>12.98</v>
      </c>
    </row>
    <row r="16" spans="1:18" ht="30" customHeight="1" x14ac:dyDescent="0.2">
      <c r="A16" s="32">
        <v>6</v>
      </c>
      <c r="B16" s="37">
        <v>42094</v>
      </c>
      <c r="C16" s="84" t="s">
        <v>60</v>
      </c>
      <c r="D16" s="79" t="s">
        <v>77</v>
      </c>
      <c r="E16" s="78" t="s">
        <v>75</v>
      </c>
      <c r="F16" s="78" t="s">
        <v>73</v>
      </c>
      <c r="G16" s="22"/>
      <c r="H16" s="23">
        <f t="shared" si="1"/>
        <v>0</v>
      </c>
      <c r="I16" s="24"/>
      <c r="J16" s="25"/>
      <c r="K16" s="49"/>
      <c r="L16" s="27"/>
      <c r="M16" s="28">
        <v>8</v>
      </c>
      <c r="N16" s="106">
        <f t="shared" si="2"/>
        <v>8</v>
      </c>
      <c r="O16" s="33">
        <v>8</v>
      </c>
      <c r="P16" s="31" t="str">
        <f t="shared" si="3"/>
        <v/>
      </c>
      <c r="Q16" s="2"/>
      <c r="R16" s="109">
        <v>7.42</v>
      </c>
    </row>
    <row r="17" spans="1:18" ht="30" customHeight="1" x14ac:dyDescent="0.2">
      <c r="A17" s="32">
        <v>7</v>
      </c>
      <c r="B17" s="86"/>
      <c r="C17" s="84"/>
      <c r="D17" s="21"/>
      <c r="E17" s="21"/>
      <c r="F17" s="85"/>
      <c r="G17" s="22"/>
      <c r="H17" s="23">
        <f t="shared" si="1"/>
        <v>0</v>
      </c>
      <c r="I17" s="24"/>
      <c r="J17" s="25"/>
      <c r="K17" s="49"/>
      <c r="L17" s="27"/>
      <c r="M17" s="28"/>
      <c r="N17" s="106">
        <f t="shared" si="2"/>
        <v>0</v>
      </c>
      <c r="O17" s="33"/>
      <c r="P17" s="31" t="str">
        <f t="shared" si="3"/>
        <v/>
      </c>
      <c r="Q17" s="2"/>
      <c r="R17" s="109"/>
    </row>
    <row r="18" spans="1:18" ht="30" customHeight="1" x14ac:dyDescent="0.2">
      <c r="A18" s="32">
        <v>8</v>
      </c>
      <c r="B18" s="86"/>
      <c r="C18" s="84"/>
      <c r="D18" s="21"/>
      <c r="E18" s="21"/>
      <c r="F18" s="85"/>
      <c r="G18" s="22"/>
      <c r="H18" s="23">
        <f t="shared" si="1"/>
        <v>0</v>
      </c>
      <c r="I18" s="24"/>
      <c r="J18" s="25"/>
      <c r="K18" s="49"/>
      <c r="L18" s="27"/>
      <c r="M18" s="28"/>
      <c r="N18" s="106">
        <f t="shared" si="2"/>
        <v>0</v>
      </c>
      <c r="O18" s="33"/>
      <c r="P18" s="31" t="str">
        <f t="shared" si="3"/>
        <v/>
      </c>
      <c r="Q18" s="2"/>
      <c r="R18" s="109"/>
    </row>
    <row r="19" spans="1:18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8" x14ac:dyDescent="0.2">
      <c r="A20" s="60"/>
      <c r="B20" s="61"/>
      <c r="C20" s="62"/>
      <c r="D20" s="63"/>
      <c r="E20" s="63"/>
      <c r="F20" s="64"/>
      <c r="G20" s="65"/>
      <c r="H20" s="66"/>
      <c r="I20" s="67"/>
      <c r="J20" s="67"/>
      <c r="K20" s="67"/>
      <c r="L20" s="67"/>
      <c r="M20" s="67"/>
      <c r="N20" s="68"/>
      <c r="O20" s="69"/>
      <c r="P20" s="70"/>
    </row>
    <row r="21" spans="1:18" x14ac:dyDescent="0.2">
      <c r="A21" s="46"/>
      <c r="B21" s="54" t="s">
        <v>36</v>
      </c>
      <c r="C21" s="54"/>
      <c r="D21" s="54"/>
      <c r="E21" s="47"/>
      <c r="F21" s="47"/>
      <c r="G21" s="54" t="s">
        <v>38</v>
      </c>
      <c r="H21" s="54"/>
      <c r="I21" s="54"/>
      <c r="J21" s="47"/>
      <c r="K21" s="47"/>
      <c r="L21" s="54" t="s">
        <v>37</v>
      </c>
      <c r="M21" s="54"/>
      <c r="N21" s="54"/>
      <c r="O21" s="47"/>
      <c r="P21" s="70"/>
    </row>
    <row r="22" spans="1:18" x14ac:dyDescent="0.2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70"/>
    </row>
    <row r="23" spans="1:18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4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39" bottom="0.74803149606299213" header="0.31496062992125984" footer="0.31496062992125984"/>
  <pageSetup paperSize="9" scale="2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view="pageBreakPreview" zoomScale="60" zoomScaleNormal="50" workbookViewId="0">
      <selection activeCell="H1" sqref="H1"/>
    </sheetView>
  </sheetViews>
  <sheetFormatPr defaultRowHeight="18.75" x14ac:dyDescent="0.2"/>
  <cols>
    <col min="1" max="1" width="6.7109375" style="1" customWidth="1"/>
    <col min="2" max="2" width="26.710937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3.7109375" style="2" bestFit="1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 x14ac:dyDescent="0.2">
      <c r="A1" s="4"/>
      <c r="B1" s="120" t="s">
        <v>0</v>
      </c>
      <c r="C1" s="120"/>
      <c r="D1" s="121" t="s">
        <v>39</v>
      </c>
      <c r="E1" s="121"/>
      <c r="F1" s="41">
        <v>42064</v>
      </c>
      <c r="G1" s="40" t="s">
        <v>93</v>
      </c>
      <c r="L1" s="7" t="s">
        <v>28</v>
      </c>
      <c r="M1" s="3">
        <f>+P1-N7</f>
        <v>0</v>
      </c>
      <c r="N1" s="5" t="s">
        <v>1</v>
      </c>
      <c r="O1" s="6"/>
      <c r="P1" s="43">
        <f>SUM(H7:M7)</f>
        <v>135000</v>
      </c>
      <c r="Q1" s="3" t="s">
        <v>26</v>
      </c>
      <c r="R1" s="104">
        <f>SUM(R11:R14)</f>
        <v>82.550000000000011</v>
      </c>
    </row>
    <row r="2" spans="1:18" s="7" customFormat="1" ht="57.75" customHeight="1" x14ac:dyDescent="0.2">
      <c r="A2" s="4"/>
      <c r="B2" s="122" t="s">
        <v>2</v>
      </c>
      <c r="C2" s="122"/>
      <c r="D2" s="121"/>
      <c r="E2" s="121"/>
      <c r="F2" s="8"/>
      <c r="G2" s="8"/>
      <c r="N2" s="9" t="s">
        <v>3</v>
      </c>
      <c r="O2" s="10"/>
      <c r="P2" s="11">
        <v>137000</v>
      </c>
      <c r="Q2" s="3" t="s">
        <v>25</v>
      </c>
      <c r="R2" s="104">
        <v>83.77</v>
      </c>
    </row>
    <row r="3" spans="1:18" s="7" customFormat="1" ht="35.25" customHeight="1" x14ac:dyDescent="0.2">
      <c r="A3" s="4"/>
      <c r="B3" s="122" t="s">
        <v>24</v>
      </c>
      <c r="C3" s="122"/>
      <c r="D3" s="121" t="s">
        <v>40</v>
      </c>
      <c r="E3" s="121"/>
      <c r="N3" s="9" t="s">
        <v>4</v>
      </c>
      <c r="O3" s="10"/>
      <c r="P3" s="48">
        <f>+O7</f>
        <v>-2000</v>
      </c>
      <c r="Q3" s="12"/>
      <c r="R3" s="104">
        <f>R15</f>
        <v>-1.22</v>
      </c>
    </row>
    <row r="4" spans="1:18" s="7" customFormat="1" ht="35.25" customHeight="1" thickBot="1" x14ac:dyDescent="0.25">
      <c r="A4" s="4"/>
      <c r="D4" s="13"/>
      <c r="E4" s="13"/>
      <c r="F4" s="9" t="s">
        <v>19</v>
      </c>
      <c r="G4" s="55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04"/>
    </row>
    <row r="5" spans="1:18" s="7" customFormat="1" ht="43.5" customHeight="1" thickTop="1" thickBot="1" x14ac:dyDescent="0.25">
      <c r="A5" s="4"/>
      <c r="B5" s="18" t="s">
        <v>6</v>
      </c>
      <c r="C5" s="19"/>
      <c r="D5" s="45">
        <v>4</v>
      </c>
      <c r="E5" s="13"/>
      <c r="F5" s="9" t="s">
        <v>7</v>
      </c>
      <c r="G5" s="55">
        <v>1.1100000000000001</v>
      </c>
      <c r="N5" s="123" t="s">
        <v>8</v>
      </c>
      <c r="O5" s="123"/>
      <c r="P5" s="44">
        <f>P1-P2-P3-P4</f>
        <v>0</v>
      </c>
      <c r="Q5" s="12"/>
      <c r="R5" s="104">
        <f>R1-R2-R3</f>
        <v>1.532107773982716E-14</v>
      </c>
    </row>
    <row r="6" spans="1:18" s="7" customFormat="1" ht="43.5" customHeight="1" thickTop="1" thickBot="1" x14ac:dyDescent="0.25">
      <c r="A6" s="4"/>
      <c r="B6" s="42" t="s">
        <v>84</v>
      </c>
      <c r="C6" s="42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 x14ac:dyDescent="0.25">
      <c r="A7" s="124" t="s">
        <v>27</v>
      </c>
      <c r="B7" s="125"/>
      <c r="C7" s="126"/>
      <c r="D7" s="127" t="s">
        <v>10</v>
      </c>
      <c r="E7" s="128"/>
      <c r="F7" s="128"/>
      <c r="G7" s="75">
        <f t="shared" ref="G7:O7" si="0">SUM(G11:G18)</f>
        <v>0</v>
      </c>
      <c r="H7" s="73">
        <f t="shared" si="0"/>
        <v>0</v>
      </c>
      <c r="I7" s="57">
        <f t="shared" si="0"/>
        <v>0</v>
      </c>
      <c r="J7" s="57">
        <f t="shared" si="0"/>
        <v>135000</v>
      </c>
      <c r="K7" s="57">
        <f t="shared" si="0"/>
        <v>0</v>
      </c>
      <c r="L7" s="57">
        <f t="shared" si="0"/>
        <v>0</v>
      </c>
      <c r="M7" s="58">
        <f t="shared" si="0"/>
        <v>0</v>
      </c>
      <c r="N7" s="56">
        <f t="shared" si="0"/>
        <v>135000</v>
      </c>
      <c r="O7" s="59">
        <f t="shared" si="0"/>
        <v>-2000</v>
      </c>
      <c r="P7" s="12">
        <f>+N7-SUM(H7:M7)</f>
        <v>0</v>
      </c>
    </row>
    <row r="8" spans="1:18" ht="36" customHeight="1" thickTop="1" thickBot="1" x14ac:dyDescent="0.25">
      <c r="A8" s="129"/>
      <c r="B8" s="130" t="s">
        <v>11</v>
      </c>
      <c r="C8" s="130" t="s">
        <v>12</v>
      </c>
      <c r="D8" s="131" t="s">
        <v>23</v>
      </c>
      <c r="E8" s="130" t="s">
        <v>30</v>
      </c>
      <c r="F8" s="133" t="s">
        <v>29</v>
      </c>
      <c r="G8" s="134" t="s">
        <v>13</v>
      </c>
      <c r="H8" s="136" t="s">
        <v>14</v>
      </c>
      <c r="I8" s="137" t="s">
        <v>32</v>
      </c>
      <c r="J8" s="138" t="s">
        <v>34</v>
      </c>
      <c r="K8" s="138" t="s">
        <v>33</v>
      </c>
      <c r="L8" s="139" t="s">
        <v>20</v>
      </c>
      <c r="M8" s="140"/>
      <c r="N8" s="150" t="s">
        <v>15</v>
      </c>
      <c r="O8" s="141" t="s">
        <v>16</v>
      </c>
      <c r="P8" s="142" t="s">
        <v>17</v>
      </c>
      <c r="Q8" s="2"/>
      <c r="R8" s="143" t="s">
        <v>35</v>
      </c>
    </row>
    <row r="9" spans="1:18" ht="36" customHeight="1" thickTop="1" thickBot="1" x14ac:dyDescent="0.25">
      <c r="A9" s="129"/>
      <c r="B9" s="130" t="s">
        <v>11</v>
      </c>
      <c r="C9" s="130"/>
      <c r="D9" s="132"/>
      <c r="E9" s="130"/>
      <c r="F9" s="133"/>
      <c r="G9" s="135"/>
      <c r="H9" s="136" t="s">
        <v>32</v>
      </c>
      <c r="I9" s="137" t="s">
        <v>32</v>
      </c>
      <c r="J9" s="137"/>
      <c r="K9" s="137" t="s">
        <v>31</v>
      </c>
      <c r="L9" s="146" t="s">
        <v>21</v>
      </c>
      <c r="M9" s="148" t="s">
        <v>22</v>
      </c>
      <c r="N9" s="150"/>
      <c r="O9" s="141"/>
      <c r="P9" s="142"/>
      <c r="Q9" s="2"/>
      <c r="R9" s="144"/>
    </row>
    <row r="10" spans="1:18" ht="37.5" customHeight="1" thickTop="1" thickBot="1" x14ac:dyDescent="0.25">
      <c r="A10" s="129"/>
      <c r="B10" s="130"/>
      <c r="C10" s="130"/>
      <c r="D10" s="132"/>
      <c r="E10" s="130"/>
      <c r="F10" s="133"/>
      <c r="G10" s="72" t="s">
        <v>18</v>
      </c>
      <c r="H10" s="136"/>
      <c r="I10" s="137"/>
      <c r="J10" s="137"/>
      <c r="K10" s="137"/>
      <c r="L10" s="147"/>
      <c r="M10" s="149"/>
      <c r="N10" s="150"/>
      <c r="O10" s="141"/>
      <c r="P10" s="142"/>
      <c r="Q10" s="2"/>
      <c r="R10" s="145"/>
    </row>
    <row r="11" spans="1:18" ht="27" customHeight="1" thickTop="1" x14ac:dyDescent="0.2">
      <c r="A11" s="20">
        <v>1</v>
      </c>
      <c r="B11" s="37">
        <v>42092</v>
      </c>
      <c r="C11" s="84" t="s">
        <v>60</v>
      </c>
      <c r="D11" s="79" t="s">
        <v>80</v>
      </c>
      <c r="E11" s="78" t="s">
        <v>75</v>
      </c>
      <c r="F11" s="78" t="s">
        <v>81</v>
      </c>
      <c r="G11" s="71"/>
      <c r="H11" s="23">
        <f>IF($D$3="si",($G$5/$G$6*G11),IF($D$3="no",G11*$G$4,0))</f>
        <v>0</v>
      </c>
      <c r="I11" s="24"/>
      <c r="J11" s="25">
        <v>35000</v>
      </c>
      <c r="K11" s="49"/>
      <c r="L11" s="49"/>
      <c r="M11" s="28"/>
      <c r="N11" s="99">
        <f>SUM(H11:M11)</f>
        <v>35000</v>
      </c>
      <c r="O11" s="30"/>
      <c r="P11" s="31"/>
      <c r="Q11" s="2"/>
      <c r="R11" s="107">
        <v>21.39</v>
      </c>
    </row>
    <row r="12" spans="1:18" ht="37.5" x14ac:dyDescent="0.2">
      <c r="A12" s="32">
        <v>2</v>
      </c>
      <c r="B12" s="37">
        <v>42093</v>
      </c>
      <c r="C12" s="84" t="s">
        <v>60</v>
      </c>
      <c r="D12" s="79" t="s">
        <v>82</v>
      </c>
      <c r="E12" s="78" t="s">
        <v>75</v>
      </c>
      <c r="F12" s="78" t="s">
        <v>81</v>
      </c>
      <c r="G12" s="22"/>
      <c r="H12" s="23">
        <f>IF($D$3="si",($G$5/$G$6*G12),IF($D$3="no",G12*$G$4,0))</f>
        <v>0</v>
      </c>
      <c r="I12" s="24"/>
      <c r="J12" s="25">
        <v>20000</v>
      </c>
      <c r="K12" s="49"/>
      <c r="L12" s="27"/>
      <c r="M12" s="28"/>
      <c r="N12" s="99">
        <f>SUM(H12:M12)</f>
        <v>20000</v>
      </c>
      <c r="O12" s="33"/>
      <c r="P12" s="31"/>
      <c r="Q12" s="2"/>
      <c r="R12" s="107">
        <v>12.23</v>
      </c>
    </row>
    <row r="13" spans="1:18" ht="37.5" x14ac:dyDescent="0.2">
      <c r="A13" s="32">
        <v>3</v>
      </c>
      <c r="B13" s="37">
        <v>42093</v>
      </c>
      <c r="C13" s="84" t="s">
        <v>60</v>
      </c>
      <c r="D13" s="79" t="s">
        <v>82</v>
      </c>
      <c r="E13" s="78" t="s">
        <v>75</v>
      </c>
      <c r="F13" s="78" t="s">
        <v>81</v>
      </c>
      <c r="G13" s="22"/>
      <c r="H13" s="23">
        <f t="shared" ref="H13:H18" si="1">IF($D$3="si",($G$5/$G$6*G13),IF($D$3="no",G13*$G$4,0))</f>
        <v>0</v>
      </c>
      <c r="I13" s="24"/>
      <c r="J13" s="25">
        <v>30000</v>
      </c>
      <c r="K13" s="49"/>
      <c r="L13" s="27"/>
      <c r="M13" s="28"/>
      <c r="N13" s="99">
        <f t="shared" ref="N13:N18" si="2">SUM(H13:M13)</f>
        <v>30000</v>
      </c>
      <c r="O13" s="33"/>
      <c r="P13" s="31" t="str">
        <f t="shared" ref="P13:P18" si="3">IF(F13="Milano","X","")</f>
        <v/>
      </c>
      <c r="Q13" s="2"/>
      <c r="R13" s="108">
        <v>18.350000000000001</v>
      </c>
    </row>
    <row r="14" spans="1:18" ht="37.5" x14ac:dyDescent="0.2">
      <c r="A14" s="32">
        <v>4</v>
      </c>
      <c r="B14" s="37">
        <v>42093</v>
      </c>
      <c r="C14" s="84" t="s">
        <v>60</v>
      </c>
      <c r="D14" s="79" t="s">
        <v>82</v>
      </c>
      <c r="E14" s="78" t="s">
        <v>75</v>
      </c>
      <c r="F14" s="78" t="s">
        <v>81</v>
      </c>
      <c r="G14" s="22"/>
      <c r="H14" s="23">
        <f t="shared" si="1"/>
        <v>0</v>
      </c>
      <c r="I14" s="24"/>
      <c r="J14" s="25">
        <v>50000</v>
      </c>
      <c r="K14" s="49"/>
      <c r="L14" s="27"/>
      <c r="M14" s="28"/>
      <c r="N14" s="99">
        <f t="shared" si="2"/>
        <v>50000</v>
      </c>
      <c r="O14" s="33"/>
      <c r="P14" s="31" t="str">
        <f t="shared" si="3"/>
        <v/>
      </c>
      <c r="Q14" s="2"/>
      <c r="R14" s="109">
        <v>30.58</v>
      </c>
    </row>
    <row r="15" spans="1:18" x14ac:dyDescent="0.2">
      <c r="A15" s="32">
        <v>5</v>
      </c>
      <c r="B15" s="112">
        <v>42095</v>
      </c>
      <c r="C15" s="113" t="s">
        <v>83</v>
      </c>
      <c r="D15" s="114"/>
      <c r="E15" s="115"/>
      <c r="F15" s="115"/>
      <c r="G15" s="91"/>
      <c r="H15" s="92">
        <f t="shared" si="1"/>
        <v>0</v>
      </c>
      <c r="I15" s="93"/>
      <c r="J15" s="94"/>
      <c r="K15" s="95"/>
      <c r="L15" s="96"/>
      <c r="M15" s="97"/>
      <c r="N15" s="100">
        <f t="shared" si="2"/>
        <v>0</v>
      </c>
      <c r="O15" s="98">
        <v>-2000</v>
      </c>
      <c r="P15" s="116" t="str">
        <f t="shared" si="3"/>
        <v/>
      </c>
      <c r="Q15" s="117"/>
      <c r="R15" s="118">
        <v>-1.22</v>
      </c>
    </row>
    <row r="16" spans="1:18" ht="30" customHeight="1" x14ac:dyDescent="0.2">
      <c r="A16" s="32">
        <v>6</v>
      </c>
      <c r="B16" s="37"/>
      <c r="C16" s="84"/>
      <c r="D16" s="79"/>
      <c r="E16" s="78"/>
      <c r="F16" s="78"/>
      <c r="G16" s="22"/>
      <c r="H16" s="23">
        <f t="shared" si="1"/>
        <v>0</v>
      </c>
      <c r="I16" s="24"/>
      <c r="J16" s="25"/>
      <c r="K16" s="49"/>
      <c r="L16" s="27"/>
      <c r="M16" s="28"/>
      <c r="N16" s="99">
        <f>O16</f>
        <v>0</v>
      </c>
      <c r="O16" s="33"/>
      <c r="P16" s="31" t="str">
        <f t="shared" si="3"/>
        <v/>
      </c>
      <c r="Q16" s="2"/>
      <c r="R16" s="109"/>
    </row>
    <row r="17" spans="1:18" ht="30" customHeight="1" x14ac:dyDescent="0.2">
      <c r="A17" s="32">
        <v>7</v>
      </c>
      <c r="B17" s="86"/>
      <c r="C17" s="84"/>
      <c r="D17" s="21"/>
      <c r="E17" s="21"/>
      <c r="F17" s="85"/>
      <c r="G17" s="22"/>
      <c r="H17" s="23">
        <f t="shared" si="1"/>
        <v>0</v>
      </c>
      <c r="I17" s="24"/>
      <c r="J17" s="25"/>
      <c r="K17" s="49"/>
      <c r="L17" s="27"/>
      <c r="M17" s="28"/>
      <c r="N17" s="99">
        <f t="shared" si="2"/>
        <v>0</v>
      </c>
      <c r="O17" s="33"/>
      <c r="P17" s="31" t="str">
        <f t="shared" si="3"/>
        <v/>
      </c>
      <c r="Q17" s="2"/>
      <c r="R17" s="109"/>
    </row>
    <row r="18" spans="1:18" ht="30" customHeight="1" x14ac:dyDescent="0.2">
      <c r="A18" s="32">
        <v>8</v>
      </c>
      <c r="B18" s="86"/>
      <c r="C18" s="84"/>
      <c r="D18" s="21"/>
      <c r="E18" s="21"/>
      <c r="F18" s="85"/>
      <c r="G18" s="22"/>
      <c r="H18" s="23">
        <f t="shared" si="1"/>
        <v>0</v>
      </c>
      <c r="I18" s="24"/>
      <c r="J18" s="25"/>
      <c r="K18" s="49"/>
      <c r="L18" s="27"/>
      <c r="M18" s="28"/>
      <c r="N18" s="99">
        <f t="shared" si="2"/>
        <v>0</v>
      </c>
      <c r="O18" s="33"/>
      <c r="P18" s="31" t="str">
        <f t="shared" si="3"/>
        <v/>
      </c>
      <c r="Q18" s="2"/>
      <c r="R18" s="109"/>
    </row>
    <row r="19" spans="1:18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8" x14ac:dyDescent="0.2">
      <c r="A20" s="60"/>
      <c r="B20" s="61"/>
      <c r="C20" s="62"/>
      <c r="D20" s="63"/>
      <c r="E20" s="63"/>
      <c r="F20" s="64"/>
      <c r="G20" s="65"/>
      <c r="H20" s="66"/>
      <c r="I20" s="67"/>
      <c r="J20" s="67"/>
      <c r="K20" s="67"/>
      <c r="L20" s="67"/>
      <c r="M20" s="67"/>
      <c r="N20" s="68"/>
      <c r="O20" s="69"/>
      <c r="P20" s="70"/>
    </row>
    <row r="21" spans="1:18" x14ac:dyDescent="0.2">
      <c r="A21" s="46"/>
      <c r="B21" s="54" t="s">
        <v>36</v>
      </c>
      <c r="C21" s="54"/>
      <c r="D21" s="54"/>
      <c r="E21" s="47"/>
      <c r="F21" s="47"/>
      <c r="G21" s="54" t="s">
        <v>38</v>
      </c>
      <c r="H21" s="54"/>
      <c r="I21" s="54"/>
      <c r="J21" s="47"/>
      <c r="K21" s="47"/>
      <c r="L21" s="54" t="s">
        <v>37</v>
      </c>
      <c r="M21" s="54"/>
      <c r="N21" s="54"/>
      <c r="O21" s="47"/>
      <c r="P21" s="70"/>
    </row>
    <row r="22" spans="1:18" x14ac:dyDescent="0.2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70"/>
    </row>
    <row r="23" spans="1:18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3" priority="2" operator="notEqual">
      <formula>0</formula>
    </cfRule>
  </conditionalFormatting>
  <conditionalFormatting sqref="M1">
    <cfRule type="cellIs" dxfId="2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4960629921259843" bottom="0.74803149606299213" header="0.31496062992125984" footer="0.31496062992125984"/>
  <pageSetup paperSize="9" scale="3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view="pageBreakPreview" topLeftCell="D13" zoomScale="60" zoomScaleNormal="50" workbookViewId="0">
      <selection activeCell="D18" sqref="D18"/>
    </sheetView>
  </sheetViews>
  <sheetFormatPr defaultRowHeight="18.75" x14ac:dyDescent="0.2"/>
  <cols>
    <col min="1" max="1" width="6.7109375" style="1" customWidth="1"/>
    <col min="2" max="2" width="49.85546875" style="2" bestFit="1" customWidth="1"/>
    <col min="3" max="3" width="47.28515625" style="2" bestFit="1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1.85546875" style="2" bestFit="1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 x14ac:dyDescent="0.2">
      <c r="A1" s="4"/>
      <c r="B1" s="122" t="s">
        <v>0</v>
      </c>
      <c r="C1" s="188"/>
      <c r="D1" s="189" t="s">
        <v>39</v>
      </c>
      <c r="E1" s="190"/>
      <c r="F1" s="41">
        <v>42064</v>
      </c>
      <c r="G1" s="40" t="s">
        <v>94</v>
      </c>
      <c r="L1" s="7" t="s">
        <v>28</v>
      </c>
      <c r="M1" s="3">
        <f>+P1-N7</f>
        <v>0</v>
      </c>
      <c r="N1" s="5" t="s">
        <v>1</v>
      </c>
      <c r="O1" s="6"/>
      <c r="P1" s="43">
        <f>SUM(H7:M7)</f>
        <v>3300</v>
      </c>
      <c r="Q1" s="3" t="s">
        <v>26</v>
      </c>
      <c r="R1" s="104">
        <f>SUM(R11:R20)</f>
        <v>835.19</v>
      </c>
    </row>
    <row r="2" spans="1:18" s="7" customFormat="1" ht="57.75" customHeight="1" x14ac:dyDescent="0.2">
      <c r="A2" s="4"/>
      <c r="B2" s="122" t="s">
        <v>2</v>
      </c>
      <c r="C2" s="188"/>
      <c r="D2" s="189"/>
      <c r="E2" s="190"/>
      <c r="F2" s="8"/>
      <c r="G2" s="8"/>
      <c r="N2" s="9" t="s">
        <v>3</v>
      </c>
      <c r="O2" s="10"/>
      <c r="P2" s="48">
        <v>548</v>
      </c>
      <c r="Q2" s="3" t="s">
        <v>25</v>
      </c>
      <c r="R2" s="104">
        <v>134.55000000000001</v>
      </c>
    </row>
    <row r="3" spans="1:18" s="7" customFormat="1" ht="35.25" customHeight="1" x14ac:dyDescent="0.2">
      <c r="A3" s="4"/>
      <c r="B3" s="122" t="s">
        <v>24</v>
      </c>
      <c r="C3" s="188"/>
      <c r="D3" s="189" t="s">
        <v>40</v>
      </c>
      <c r="E3" s="190"/>
      <c r="N3" s="9" t="s">
        <v>4</v>
      </c>
      <c r="O3" s="10"/>
      <c r="P3" s="48">
        <f>+O7</f>
        <v>2752</v>
      </c>
      <c r="Q3" s="12"/>
      <c r="R3" s="104">
        <f>SUM(R18,R20,R21)</f>
        <v>700.64</v>
      </c>
    </row>
    <row r="4" spans="1:18" s="7" customFormat="1" ht="35.25" customHeight="1" thickBot="1" x14ac:dyDescent="0.25">
      <c r="A4" s="4"/>
      <c r="D4" s="13"/>
      <c r="E4" s="13"/>
      <c r="F4" s="9" t="s">
        <v>19</v>
      </c>
      <c r="G4" s="55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04"/>
    </row>
    <row r="5" spans="1:18" s="7" customFormat="1" ht="43.5" customHeight="1" thickTop="1" thickBot="1" x14ac:dyDescent="0.25">
      <c r="A5" s="4"/>
      <c r="B5" s="18" t="s">
        <v>6</v>
      </c>
      <c r="C5" s="19"/>
      <c r="D5" s="45">
        <v>9</v>
      </c>
      <c r="E5" s="13"/>
      <c r="F5" s="9" t="s">
        <v>7</v>
      </c>
      <c r="G5" s="55">
        <v>1.1100000000000001</v>
      </c>
      <c r="N5" s="123" t="s">
        <v>8</v>
      </c>
      <c r="O5" s="170"/>
      <c r="P5" s="44">
        <f>P1-P2-P3-P4</f>
        <v>0</v>
      </c>
      <c r="Q5" s="12"/>
      <c r="R5" s="104">
        <f>R1-R2-R3</f>
        <v>0</v>
      </c>
    </row>
    <row r="6" spans="1:18" s="7" customFormat="1" ht="43.5" customHeight="1" thickTop="1" thickBot="1" x14ac:dyDescent="0.25">
      <c r="A6" s="4"/>
      <c r="B6" s="42" t="s">
        <v>92</v>
      </c>
      <c r="C6" s="42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 x14ac:dyDescent="0.25">
      <c r="A7" s="171" t="s">
        <v>27</v>
      </c>
      <c r="B7" s="172"/>
      <c r="C7" s="173"/>
      <c r="D7" s="127" t="s">
        <v>10</v>
      </c>
      <c r="E7" s="128"/>
      <c r="F7" s="174"/>
      <c r="G7" s="75">
        <f t="shared" ref="G7:O7" si="0">SUM(G11:G22)</f>
        <v>0</v>
      </c>
      <c r="H7" s="73">
        <f t="shared" si="0"/>
        <v>0</v>
      </c>
      <c r="I7" s="57">
        <f t="shared" si="0"/>
        <v>0</v>
      </c>
      <c r="J7" s="57">
        <f t="shared" si="0"/>
        <v>388</v>
      </c>
      <c r="K7" s="57">
        <f t="shared" si="0"/>
        <v>0</v>
      </c>
      <c r="L7" s="57">
        <f t="shared" si="0"/>
        <v>2853</v>
      </c>
      <c r="M7" s="58">
        <f t="shared" si="0"/>
        <v>59</v>
      </c>
      <c r="N7" s="56">
        <f t="shared" si="0"/>
        <v>3300</v>
      </c>
      <c r="O7" s="59">
        <f t="shared" si="0"/>
        <v>2752</v>
      </c>
      <c r="P7" s="12">
        <f>+N7-SUM(H7:M7)</f>
        <v>0</v>
      </c>
    </row>
    <row r="8" spans="1:18" ht="36" customHeight="1" thickTop="1" x14ac:dyDescent="0.2">
      <c r="A8" s="175"/>
      <c r="B8" s="178" t="s">
        <v>11</v>
      </c>
      <c r="C8" s="178" t="s">
        <v>12</v>
      </c>
      <c r="D8" s="181" t="s">
        <v>23</v>
      </c>
      <c r="E8" s="178" t="s">
        <v>30</v>
      </c>
      <c r="F8" s="184" t="s">
        <v>29</v>
      </c>
      <c r="G8" s="187" t="s">
        <v>13</v>
      </c>
      <c r="H8" s="159" t="s">
        <v>14</v>
      </c>
      <c r="I8" s="162" t="s">
        <v>32</v>
      </c>
      <c r="J8" s="162" t="s">
        <v>34</v>
      </c>
      <c r="K8" s="165" t="s">
        <v>33</v>
      </c>
      <c r="L8" s="139" t="s">
        <v>20</v>
      </c>
      <c r="M8" s="140"/>
      <c r="N8" s="167" t="s">
        <v>15</v>
      </c>
      <c r="O8" s="151" t="s">
        <v>16</v>
      </c>
      <c r="P8" s="154" t="s">
        <v>17</v>
      </c>
      <c r="Q8" s="2"/>
      <c r="R8" s="143" t="s">
        <v>35</v>
      </c>
    </row>
    <row r="9" spans="1:18" ht="36" customHeight="1" x14ac:dyDescent="0.2">
      <c r="A9" s="176"/>
      <c r="B9" s="179"/>
      <c r="C9" s="179"/>
      <c r="D9" s="182"/>
      <c r="E9" s="179"/>
      <c r="F9" s="185"/>
      <c r="G9" s="134"/>
      <c r="H9" s="160"/>
      <c r="I9" s="163"/>
      <c r="J9" s="163"/>
      <c r="K9" s="166"/>
      <c r="L9" s="146" t="s">
        <v>21</v>
      </c>
      <c r="M9" s="157" t="s">
        <v>22</v>
      </c>
      <c r="N9" s="168"/>
      <c r="O9" s="152"/>
      <c r="P9" s="155"/>
      <c r="Q9" s="2"/>
      <c r="R9" s="144"/>
    </row>
    <row r="10" spans="1:18" ht="37.5" customHeight="1" thickBot="1" x14ac:dyDescent="0.25">
      <c r="A10" s="177"/>
      <c r="B10" s="180"/>
      <c r="C10" s="180"/>
      <c r="D10" s="183"/>
      <c r="E10" s="180"/>
      <c r="F10" s="186"/>
      <c r="G10" s="72" t="s">
        <v>18</v>
      </c>
      <c r="H10" s="161"/>
      <c r="I10" s="164"/>
      <c r="J10" s="164"/>
      <c r="K10" s="138"/>
      <c r="L10" s="147"/>
      <c r="M10" s="158"/>
      <c r="N10" s="169"/>
      <c r="O10" s="153"/>
      <c r="P10" s="156"/>
      <c r="Q10" s="2"/>
      <c r="R10" s="145"/>
    </row>
    <row r="11" spans="1:18" ht="24.95" customHeight="1" thickTop="1" x14ac:dyDescent="0.2">
      <c r="A11" s="32">
        <v>1</v>
      </c>
      <c r="B11" s="37">
        <v>42072</v>
      </c>
      <c r="C11" s="84" t="s">
        <v>85</v>
      </c>
      <c r="D11" s="79" t="s">
        <v>87</v>
      </c>
      <c r="E11" s="78" t="s">
        <v>88</v>
      </c>
      <c r="F11" s="78" t="s">
        <v>86</v>
      </c>
      <c r="G11" s="22"/>
      <c r="H11" s="23">
        <f>IF($D$3="si",($G$5/$G$6*G11),IF($D$3="no",G11*$G$4,0))</f>
        <v>0</v>
      </c>
      <c r="I11" s="24"/>
      <c r="J11" s="25">
        <v>90</v>
      </c>
      <c r="K11" s="49"/>
      <c r="L11" s="27"/>
      <c r="M11" s="28"/>
      <c r="N11" s="99">
        <f>SUM(H11:M11)</f>
        <v>90</v>
      </c>
      <c r="O11" s="33"/>
      <c r="P11" s="31"/>
      <c r="Q11" s="2"/>
      <c r="R11" s="107">
        <v>22.1</v>
      </c>
    </row>
    <row r="12" spans="1:18" ht="24.95" customHeight="1" x14ac:dyDescent="0.2">
      <c r="A12" s="32">
        <v>2</v>
      </c>
      <c r="B12" s="37">
        <v>42073</v>
      </c>
      <c r="C12" s="84" t="s">
        <v>85</v>
      </c>
      <c r="D12" s="79" t="s">
        <v>87</v>
      </c>
      <c r="E12" s="78" t="s">
        <v>88</v>
      </c>
      <c r="F12" s="78" t="s">
        <v>86</v>
      </c>
      <c r="G12" s="22"/>
      <c r="H12" s="23">
        <f t="shared" ref="H12:H15" si="1">IF($D$3="si",($G$5/$G$6*G12),IF($D$3="no",G12*$G$4,0))</f>
        <v>0</v>
      </c>
      <c r="I12" s="24"/>
      <c r="J12" s="25">
        <v>48</v>
      </c>
      <c r="K12" s="49"/>
      <c r="L12" s="27"/>
      <c r="M12" s="28"/>
      <c r="N12" s="99">
        <f t="shared" ref="N12:N14" si="2">SUM(H12:M12)</f>
        <v>48</v>
      </c>
      <c r="O12" s="33"/>
      <c r="P12" s="31" t="str">
        <f t="shared" ref="P12:P15" si="3">IF(F12="Milano","X","")</f>
        <v/>
      </c>
      <c r="Q12" s="2"/>
      <c r="R12" s="107">
        <v>11.92</v>
      </c>
    </row>
    <row r="13" spans="1:18" ht="24.95" customHeight="1" x14ac:dyDescent="0.2">
      <c r="A13" s="32">
        <v>3</v>
      </c>
      <c r="B13" s="37">
        <v>42073</v>
      </c>
      <c r="C13" s="84" t="s">
        <v>85</v>
      </c>
      <c r="D13" s="79" t="s">
        <v>87</v>
      </c>
      <c r="E13" s="78" t="s">
        <v>88</v>
      </c>
      <c r="F13" s="78" t="s">
        <v>86</v>
      </c>
      <c r="G13" s="22"/>
      <c r="H13" s="23">
        <f t="shared" si="1"/>
        <v>0</v>
      </c>
      <c r="I13" s="24"/>
      <c r="J13" s="25">
        <v>50</v>
      </c>
      <c r="K13" s="49"/>
      <c r="L13" s="27"/>
      <c r="M13" s="28"/>
      <c r="N13" s="99">
        <f t="shared" si="2"/>
        <v>50</v>
      </c>
      <c r="O13" s="33"/>
      <c r="P13" s="31" t="str">
        <f t="shared" si="3"/>
        <v/>
      </c>
      <c r="Q13" s="2"/>
      <c r="R13" s="107">
        <v>12.42</v>
      </c>
    </row>
    <row r="14" spans="1:18" ht="24.95" customHeight="1" x14ac:dyDescent="0.2">
      <c r="A14" s="32">
        <v>4</v>
      </c>
      <c r="B14" s="37">
        <v>42074</v>
      </c>
      <c r="C14" s="84" t="s">
        <v>85</v>
      </c>
      <c r="D14" s="79" t="s">
        <v>87</v>
      </c>
      <c r="E14" s="78" t="s">
        <v>88</v>
      </c>
      <c r="F14" s="78" t="s">
        <v>86</v>
      </c>
      <c r="G14" s="22"/>
      <c r="H14" s="23">
        <f t="shared" si="1"/>
        <v>0</v>
      </c>
      <c r="I14" s="24"/>
      <c r="J14" s="25">
        <v>50</v>
      </c>
      <c r="K14" s="49"/>
      <c r="L14" s="27"/>
      <c r="M14" s="28"/>
      <c r="N14" s="99">
        <f t="shared" si="2"/>
        <v>50</v>
      </c>
      <c r="O14" s="33"/>
      <c r="P14" s="31" t="str">
        <f t="shared" si="3"/>
        <v/>
      </c>
      <c r="Q14" s="2"/>
      <c r="R14" s="107">
        <v>12.6</v>
      </c>
    </row>
    <row r="15" spans="1:18" ht="24.95" customHeight="1" x14ac:dyDescent="0.2">
      <c r="A15" s="32">
        <v>5</v>
      </c>
      <c r="B15" s="37">
        <v>42074</v>
      </c>
      <c r="C15" s="84" t="s">
        <v>85</v>
      </c>
      <c r="D15" s="79" t="s">
        <v>87</v>
      </c>
      <c r="E15" s="78" t="s">
        <v>88</v>
      </c>
      <c r="F15" s="78" t="s">
        <v>86</v>
      </c>
      <c r="G15" s="22"/>
      <c r="H15" s="23">
        <f t="shared" si="1"/>
        <v>0</v>
      </c>
      <c r="I15" s="24"/>
      <c r="J15" s="25">
        <v>50</v>
      </c>
      <c r="K15" s="49"/>
      <c r="L15" s="27"/>
      <c r="M15" s="28"/>
      <c r="N15" s="99">
        <f>J15</f>
        <v>50</v>
      </c>
      <c r="O15" s="33"/>
      <c r="P15" s="31" t="str">
        <f t="shared" si="3"/>
        <v/>
      </c>
      <c r="Q15" s="2"/>
      <c r="R15" s="107">
        <v>12.6</v>
      </c>
    </row>
    <row r="16" spans="1:18" ht="24.95" customHeight="1" x14ac:dyDescent="0.2">
      <c r="A16" s="32">
        <v>6</v>
      </c>
      <c r="B16" s="37">
        <v>42074</v>
      </c>
      <c r="C16" s="84" t="s">
        <v>85</v>
      </c>
      <c r="D16" s="79" t="s">
        <v>87</v>
      </c>
      <c r="E16" s="78" t="s">
        <v>88</v>
      </c>
      <c r="F16" s="78" t="s">
        <v>86</v>
      </c>
      <c r="G16" s="22"/>
      <c r="H16" s="23"/>
      <c r="I16" s="24"/>
      <c r="J16" s="25">
        <v>50</v>
      </c>
      <c r="K16" s="49"/>
      <c r="L16" s="27"/>
      <c r="M16" s="28"/>
      <c r="N16" s="99">
        <f>J16</f>
        <v>50</v>
      </c>
      <c r="O16" s="33"/>
      <c r="P16" s="31"/>
      <c r="Q16" s="2"/>
      <c r="R16" s="107">
        <v>12.6</v>
      </c>
    </row>
    <row r="17" spans="1:18" ht="24.95" customHeight="1" x14ac:dyDescent="0.2">
      <c r="A17" s="32">
        <v>7</v>
      </c>
      <c r="B17" s="37">
        <v>42074</v>
      </c>
      <c r="C17" s="84" t="s">
        <v>85</v>
      </c>
      <c r="D17" s="79" t="s">
        <v>87</v>
      </c>
      <c r="E17" s="78" t="s">
        <v>88</v>
      </c>
      <c r="F17" s="78" t="s">
        <v>86</v>
      </c>
      <c r="G17" s="22"/>
      <c r="H17" s="23"/>
      <c r="I17" s="24"/>
      <c r="J17" s="25">
        <v>50</v>
      </c>
      <c r="K17" s="49"/>
      <c r="L17" s="27"/>
      <c r="M17" s="28"/>
      <c r="N17" s="99">
        <f>J17</f>
        <v>50</v>
      </c>
      <c r="O17" s="33"/>
      <c r="P17" s="31"/>
      <c r="Q17" s="2"/>
      <c r="R17" s="107">
        <v>12.6</v>
      </c>
    </row>
    <row r="18" spans="1:18" ht="24.95" customHeight="1" x14ac:dyDescent="0.2">
      <c r="A18" s="32">
        <v>8</v>
      </c>
      <c r="B18" s="37">
        <v>42075</v>
      </c>
      <c r="C18" s="84" t="s">
        <v>85</v>
      </c>
      <c r="D18" s="79" t="s">
        <v>89</v>
      </c>
      <c r="E18" s="78" t="s">
        <v>88</v>
      </c>
      <c r="F18" s="78" t="s">
        <v>86</v>
      </c>
      <c r="G18" s="22"/>
      <c r="H18" s="23">
        <f t="shared" ref="H18:H20" si="4">IF($D$3="si",($G$5/$G$6*G18),IF($D$3="no",G18*$G$4,0))</f>
        <v>0</v>
      </c>
      <c r="I18" s="24"/>
      <c r="J18" s="25"/>
      <c r="K18" s="49"/>
      <c r="L18" s="27">
        <v>186</v>
      </c>
      <c r="M18" s="28"/>
      <c r="N18" s="99">
        <f t="shared" ref="N18:N20" si="5">SUM(H18:M18)</f>
        <v>186</v>
      </c>
      <c r="O18" s="33">
        <v>186</v>
      </c>
      <c r="P18" s="31" t="str">
        <f t="shared" ref="P18:P20" si="6">IF(F18="Milano","X","")</f>
        <v/>
      </c>
      <c r="Q18" s="2"/>
      <c r="R18" s="107">
        <v>47.31</v>
      </c>
    </row>
    <row r="19" spans="1:18" ht="24.95" customHeight="1" x14ac:dyDescent="0.2">
      <c r="A19" s="32">
        <v>9</v>
      </c>
      <c r="B19" s="37">
        <v>42075</v>
      </c>
      <c r="C19" s="84" t="s">
        <v>85</v>
      </c>
      <c r="D19" s="79" t="s">
        <v>90</v>
      </c>
      <c r="E19" s="78" t="s">
        <v>88</v>
      </c>
      <c r="F19" s="78" t="s">
        <v>86</v>
      </c>
      <c r="G19" s="22"/>
      <c r="H19" s="23">
        <f t="shared" si="4"/>
        <v>0</v>
      </c>
      <c r="I19" s="24"/>
      <c r="J19" s="25"/>
      <c r="K19" s="49"/>
      <c r="L19" s="27"/>
      <c r="M19" s="28">
        <v>59</v>
      </c>
      <c r="N19" s="99">
        <f t="shared" si="5"/>
        <v>59</v>
      </c>
      <c r="O19" s="33"/>
      <c r="P19" s="31" t="str">
        <f t="shared" si="6"/>
        <v/>
      </c>
      <c r="Q19" s="2"/>
      <c r="R19" s="107">
        <v>12.56</v>
      </c>
    </row>
    <row r="20" spans="1:18" x14ac:dyDescent="0.2">
      <c r="A20" s="32">
        <v>10</v>
      </c>
      <c r="B20" s="37">
        <v>42075</v>
      </c>
      <c r="C20" s="84" t="s">
        <v>85</v>
      </c>
      <c r="D20" s="79" t="s">
        <v>105</v>
      </c>
      <c r="E20" s="78" t="s">
        <v>88</v>
      </c>
      <c r="F20" s="78" t="s">
        <v>86</v>
      </c>
      <c r="G20" s="22"/>
      <c r="H20" s="23">
        <f t="shared" si="4"/>
        <v>0</v>
      </c>
      <c r="I20" s="24"/>
      <c r="J20" s="25"/>
      <c r="K20" s="49"/>
      <c r="L20" s="27">
        <v>2667</v>
      </c>
      <c r="M20" s="28"/>
      <c r="N20" s="99">
        <f t="shared" si="5"/>
        <v>2667</v>
      </c>
      <c r="O20" s="33">
        <v>2667</v>
      </c>
      <c r="P20" s="31" t="str">
        <f t="shared" si="6"/>
        <v/>
      </c>
      <c r="Q20" s="2"/>
      <c r="R20" s="107">
        <v>678.48</v>
      </c>
    </row>
    <row r="21" spans="1:18" ht="37.5" x14ac:dyDescent="0.2">
      <c r="A21" s="32">
        <v>11</v>
      </c>
      <c r="B21" s="37"/>
      <c r="C21" s="113" t="s">
        <v>85</v>
      </c>
      <c r="D21" s="114" t="s">
        <v>91</v>
      </c>
      <c r="E21" s="115" t="s">
        <v>43</v>
      </c>
      <c r="F21" s="115" t="s">
        <v>86</v>
      </c>
      <c r="G21" s="91"/>
      <c r="H21" s="92">
        <f t="shared" ref="H21" si="7">IF($D$3="si",($G$5/$G$6*G21),IF($D$3="no",G21*$G$4,0))</f>
        <v>0</v>
      </c>
      <c r="I21" s="93"/>
      <c r="J21" s="94"/>
      <c r="K21" s="95"/>
      <c r="L21" s="96"/>
      <c r="M21" s="97"/>
      <c r="N21" s="100">
        <f>J21</f>
        <v>0</v>
      </c>
      <c r="O21" s="98">
        <v>-101</v>
      </c>
      <c r="P21" s="116" t="str">
        <f t="shared" ref="P21" si="8">IF(F21="Milano","X","")</f>
        <v/>
      </c>
      <c r="Q21" s="117"/>
      <c r="R21" s="119">
        <v>-25.15</v>
      </c>
    </row>
    <row r="22" spans="1:18" x14ac:dyDescent="0.2">
      <c r="A22" s="32">
        <v>12</v>
      </c>
      <c r="B22" s="37"/>
      <c r="C22" s="84"/>
      <c r="D22" s="79"/>
      <c r="E22" s="78"/>
      <c r="F22" s="78"/>
      <c r="G22" s="22"/>
      <c r="H22" s="23">
        <f t="shared" ref="H22" si="9">IF($D$3="si",($G$5/$G$6*G22),IF($D$3="no",G22*$G$4,0))</f>
        <v>0</v>
      </c>
      <c r="I22" s="24"/>
      <c r="J22" s="25"/>
      <c r="K22" s="49"/>
      <c r="L22" s="27"/>
      <c r="M22" s="28"/>
      <c r="N22" s="99">
        <f t="shared" ref="N22" si="10">SUM(H22:M22)</f>
        <v>0</v>
      </c>
      <c r="O22" s="33"/>
      <c r="P22" s="31" t="str">
        <f t="shared" ref="P22" si="11">IF(F22="Milano","X","")</f>
        <v/>
      </c>
      <c r="Q22" s="2"/>
      <c r="R22" s="107"/>
    </row>
    <row r="23" spans="1:18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8" x14ac:dyDescent="0.2">
      <c r="A24" s="60"/>
      <c r="B24" s="61"/>
      <c r="C24" s="62"/>
      <c r="D24" s="63"/>
      <c r="E24" s="63"/>
      <c r="F24" s="64"/>
      <c r="G24" s="65"/>
      <c r="H24" s="66"/>
      <c r="I24" s="67"/>
      <c r="J24" s="67"/>
      <c r="K24" s="67"/>
      <c r="L24" s="67"/>
      <c r="M24" s="67"/>
      <c r="N24" s="68"/>
      <c r="O24" s="69"/>
      <c r="P24" s="70"/>
    </row>
    <row r="25" spans="1:18" x14ac:dyDescent="0.2">
      <c r="A25" s="46"/>
      <c r="B25" s="54" t="s">
        <v>36</v>
      </c>
      <c r="C25" s="54"/>
      <c r="D25" s="54"/>
      <c r="E25" s="47"/>
      <c r="F25" s="47"/>
      <c r="G25" s="54" t="s">
        <v>38</v>
      </c>
      <c r="H25" s="54"/>
      <c r="I25" s="54"/>
      <c r="J25" s="47"/>
      <c r="K25" s="47"/>
      <c r="L25" s="54" t="s">
        <v>37</v>
      </c>
      <c r="M25" s="54"/>
      <c r="N25" s="54"/>
      <c r="O25" s="47"/>
      <c r="P25" s="70"/>
    </row>
    <row r="26" spans="1:18" x14ac:dyDescent="0.2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70"/>
    </row>
    <row r="27" spans="1:18" x14ac:dyDescent="0.2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4">
      <formula1>1</formula1>
      <formula2>0</formula2>
    </dataValidation>
    <dataValidation type="date" operator="greaterThanOrEqual" showErrorMessage="1" errorTitle="Data" error="Inserire una data superiore al 1/11/2000" sqref="B24">
      <formula1>36831</formula1>
      <formula2>0</formula2>
    </dataValidation>
    <dataValidation type="textLength" operator="greaterThan" sqref="F24 F22">
      <formula1>1</formula1>
      <formula2>0</formula2>
    </dataValidation>
    <dataValidation type="textLength" operator="greaterThan" allowBlank="1" showErrorMessage="1" sqref="D24:E24 E22">
      <formula1>1</formula1>
      <formula2>0</formula2>
    </dataValidation>
    <dataValidation type="whole" operator="greaterThanOrEqual" allowBlank="1" showErrorMessage="1" errorTitle="Valore" error="Inserire un numero maggiore o uguale a 0 (zero)!" sqref="N24 N11:N22">
      <formula1>0</formula1>
      <formula2>0</formula2>
    </dataValidation>
    <dataValidation type="decimal" operator="greaterThanOrEqual" allowBlank="1" showErrorMessage="1" errorTitle="Valore" error="Inserire un numero maggiore o uguale a 0 (zero)!" sqref="H24:M24 J11:M11 J12:L22 I18:I22 M19:M22 H11:H22">
      <formula1>0</formula1>
      <formula2>0</formula2>
    </dataValidation>
    <dataValidation type="list" allowBlank="1" showInputMessage="1" showErrorMessage="1" sqref="D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45" bottom="0.74803149606299213" header="0.31496062992125984" footer="0.31496062992125984"/>
  <pageSetup paperSize="9" scale="2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topLeftCell="D7" zoomScale="60" zoomScaleNormal="50" workbookViewId="0">
      <selection activeCell="F12" sqref="F12"/>
    </sheetView>
  </sheetViews>
  <sheetFormatPr defaultRowHeight="18.75" x14ac:dyDescent="0.2"/>
  <cols>
    <col min="1" max="1" width="6.7109375" style="1" customWidth="1"/>
    <col min="2" max="2" width="49.85546875" style="2" bestFit="1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 x14ac:dyDescent="0.2">
      <c r="A1" s="4"/>
      <c r="B1" s="120" t="s">
        <v>0</v>
      </c>
      <c r="C1" s="120"/>
      <c r="D1" s="121" t="s">
        <v>39</v>
      </c>
      <c r="E1" s="121"/>
      <c r="F1" s="41">
        <v>42064</v>
      </c>
      <c r="G1" s="40" t="s">
        <v>100</v>
      </c>
      <c r="L1" s="7" t="s">
        <v>28</v>
      </c>
      <c r="M1" s="3">
        <f>+P1-N7</f>
        <v>0</v>
      </c>
      <c r="N1" s="5" t="s">
        <v>1</v>
      </c>
      <c r="O1" s="6"/>
      <c r="P1" s="43">
        <f>SUM(H7:M7)</f>
        <v>1448.9700000000003</v>
      </c>
      <c r="Q1" s="3" t="s">
        <v>26</v>
      </c>
      <c r="R1" s="111">
        <f>SUM(R12:R13,R15:R20)</f>
        <v>403.5</v>
      </c>
    </row>
    <row r="2" spans="1:18" s="7" customFormat="1" ht="57.75" customHeight="1" x14ac:dyDescent="0.2">
      <c r="A2" s="4"/>
      <c r="B2" s="122" t="s">
        <v>2</v>
      </c>
      <c r="C2" s="122"/>
      <c r="D2" s="121"/>
      <c r="E2" s="121"/>
      <c r="F2" s="8"/>
      <c r="G2" s="8"/>
      <c r="N2" s="9" t="s">
        <v>3</v>
      </c>
      <c r="O2" s="10"/>
      <c r="P2" s="11"/>
      <c r="Q2" s="3" t="s">
        <v>25</v>
      </c>
      <c r="R2" s="111"/>
    </row>
    <row r="3" spans="1:18" s="7" customFormat="1" ht="35.25" customHeight="1" x14ac:dyDescent="0.2">
      <c r="A3" s="4"/>
      <c r="B3" s="122" t="s">
        <v>24</v>
      </c>
      <c r="C3" s="122"/>
      <c r="D3" s="121" t="s">
        <v>40</v>
      </c>
      <c r="E3" s="121"/>
      <c r="N3" s="9" t="s">
        <v>4</v>
      </c>
      <c r="O3" s="10"/>
      <c r="P3" s="48">
        <f>+O7</f>
        <v>1448.97</v>
      </c>
      <c r="Q3" s="12"/>
      <c r="R3" s="111">
        <f>SUM(R11,R13:R14,R20:R21)</f>
        <v>403.5</v>
      </c>
    </row>
    <row r="4" spans="1:18" s="7" customFormat="1" ht="35.25" customHeight="1" thickBot="1" x14ac:dyDescent="0.25">
      <c r="A4" s="4"/>
      <c r="D4" s="13"/>
      <c r="E4" s="13"/>
      <c r="F4" s="9" t="s">
        <v>19</v>
      </c>
      <c r="G4" s="55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11"/>
    </row>
    <row r="5" spans="1:18" s="7" customFormat="1" ht="43.5" customHeight="1" thickTop="1" thickBot="1" x14ac:dyDescent="0.25">
      <c r="A5" s="4"/>
      <c r="B5" s="18" t="s">
        <v>6</v>
      </c>
      <c r="C5" s="19"/>
      <c r="D5" s="45">
        <v>10</v>
      </c>
      <c r="E5" s="13"/>
      <c r="F5" s="9" t="s">
        <v>7</v>
      </c>
      <c r="G5" s="55">
        <v>1.1100000000000001</v>
      </c>
      <c r="N5" s="123" t="s">
        <v>8</v>
      </c>
      <c r="O5" s="123"/>
      <c r="P5" s="44">
        <f>P1-P2-P3-P4</f>
        <v>2.2737367544323206E-13</v>
      </c>
      <c r="Q5" s="12"/>
      <c r="R5" s="111">
        <f>R1-R3</f>
        <v>0</v>
      </c>
    </row>
    <row r="6" spans="1:18" s="7" customFormat="1" ht="43.5" customHeight="1" thickTop="1" thickBot="1" x14ac:dyDescent="0.25">
      <c r="A6" s="4"/>
      <c r="B6" s="42" t="s">
        <v>101</v>
      </c>
      <c r="C6" s="42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 x14ac:dyDescent="0.25">
      <c r="A7" s="124" t="s">
        <v>27</v>
      </c>
      <c r="B7" s="125"/>
      <c r="C7" s="126"/>
      <c r="D7" s="127" t="s">
        <v>10</v>
      </c>
      <c r="E7" s="128"/>
      <c r="F7" s="128"/>
      <c r="G7" s="75">
        <f t="shared" ref="G7:O7" si="0">SUM(G11:G22)</f>
        <v>0</v>
      </c>
      <c r="H7" s="73">
        <f t="shared" si="0"/>
        <v>0</v>
      </c>
      <c r="I7" s="57">
        <f t="shared" si="0"/>
        <v>0</v>
      </c>
      <c r="J7" s="57">
        <f t="shared" si="0"/>
        <v>205.5</v>
      </c>
      <c r="K7" s="57">
        <f t="shared" si="0"/>
        <v>0</v>
      </c>
      <c r="L7" s="57">
        <f t="shared" si="0"/>
        <v>0</v>
      </c>
      <c r="M7" s="58">
        <f t="shared" si="0"/>
        <v>1243.4700000000003</v>
      </c>
      <c r="N7" s="56">
        <f t="shared" si="0"/>
        <v>1448.9700000000003</v>
      </c>
      <c r="O7" s="59">
        <f t="shared" si="0"/>
        <v>1448.97</v>
      </c>
      <c r="P7" s="12">
        <f>+N7-SUM(H7:M7)</f>
        <v>0</v>
      </c>
    </row>
    <row r="8" spans="1:18" ht="36" customHeight="1" thickTop="1" thickBot="1" x14ac:dyDescent="0.25">
      <c r="A8" s="129"/>
      <c r="B8" s="130" t="s">
        <v>11</v>
      </c>
      <c r="C8" s="130" t="s">
        <v>12</v>
      </c>
      <c r="D8" s="131" t="s">
        <v>23</v>
      </c>
      <c r="E8" s="130" t="s">
        <v>30</v>
      </c>
      <c r="F8" s="133" t="s">
        <v>29</v>
      </c>
      <c r="G8" s="134" t="s">
        <v>13</v>
      </c>
      <c r="H8" s="136" t="s">
        <v>14</v>
      </c>
      <c r="I8" s="137" t="s">
        <v>32</v>
      </c>
      <c r="J8" s="138" t="s">
        <v>34</v>
      </c>
      <c r="K8" s="138" t="s">
        <v>33</v>
      </c>
      <c r="L8" s="139" t="s">
        <v>20</v>
      </c>
      <c r="M8" s="140"/>
      <c r="N8" s="150" t="s">
        <v>15</v>
      </c>
      <c r="O8" s="141" t="s">
        <v>16</v>
      </c>
      <c r="P8" s="142" t="s">
        <v>17</v>
      </c>
      <c r="Q8" s="2"/>
      <c r="R8" s="143" t="s">
        <v>35</v>
      </c>
    </row>
    <row r="9" spans="1:18" ht="36" customHeight="1" thickTop="1" thickBot="1" x14ac:dyDescent="0.25">
      <c r="A9" s="129"/>
      <c r="B9" s="130" t="s">
        <v>11</v>
      </c>
      <c r="C9" s="130"/>
      <c r="D9" s="132"/>
      <c r="E9" s="130"/>
      <c r="F9" s="133"/>
      <c r="G9" s="135"/>
      <c r="H9" s="136" t="s">
        <v>32</v>
      </c>
      <c r="I9" s="137" t="s">
        <v>32</v>
      </c>
      <c r="J9" s="137"/>
      <c r="K9" s="137" t="s">
        <v>31</v>
      </c>
      <c r="L9" s="146" t="s">
        <v>21</v>
      </c>
      <c r="M9" s="148" t="s">
        <v>22</v>
      </c>
      <c r="N9" s="150"/>
      <c r="O9" s="141"/>
      <c r="P9" s="142"/>
      <c r="Q9" s="2"/>
      <c r="R9" s="144"/>
    </row>
    <row r="10" spans="1:18" ht="37.5" customHeight="1" thickTop="1" thickBot="1" x14ac:dyDescent="0.25">
      <c r="A10" s="129"/>
      <c r="B10" s="130"/>
      <c r="C10" s="130"/>
      <c r="D10" s="132"/>
      <c r="E10" s="130"/>
      <c r="F10" s="133"/>
      <c r="G10" s="72" t="s">
        <v>18</v>
      </c>
      <c r="H10" s="136"/>
      <c r="I10" s="137"/>
      <c r="J10" s="137"/>
      <c r="K10" s="137"/>
      <c r="L10" s="147"/>
      <c r="M10" s="149"/>
      <c r="N10" s="150"/>
      <c r="O10" s="141"/>
      <c r="P10" s="142"/>
      <c r="Q10" s="2"/>
      <c r="R10" s="145"/>
    </row>
    <row r="11" spans="1:18" ht="24.95" customHeight="1" thickTop="1" x14ac:dyDescent="0.2">
      <c r="A11" s="32">
        <v>1</v>
      </c>
      <c r="B11" s="37">
        <v>42081</v>
      </c>
      <c r="C11" s="84" t="s">
        <v>49</v>
      </c>
      <c r="D11" s="79" t="s">
        <v>95</v>
      </c>
      <c r="E11" s="78" t="s">
        <v>96</v>
      </c>
      <c r="F11" s="78" t="s">
        <v>97</v>
      </c>
      <c r="G11" s="22"/>
      <c r="H11" s="23">
        <f>IF($D$3="si",($G$5/$G$6*G11),IF($D$3="no",G11*$G$4,0))</f>
        <v>0</v>
      </c>
      <c r="I11" s="24"/>
      <c r="J11" s="25"/>
      <c r="K11" s="49"/>
      <c r="L11" s="27"/>
      <c r="M11" s="28"/>
      <c r="N11" s="99">
        <f>SUM(H11:M11)</f>
        <v>0</v>
      </c>
      <c r="O11" s="33">
        <v>100</v>
      </c>
      <c r="P11" s="31"/>
      <c r="Q11" s="2"/>
      <c r="R11" s="107">
        <v>30.87</v>
      </c>
    </row>
    <row r="12" spans="1:18" ht="24.95" customHeight="1" x14ac:dyDescent="0.2">
      <c r="A12" s="32">
        <v>2</v>
      </c>
      <c r="B12" s="37">
        <v>42081</v>
      </c>
      <c r="C12" s="84" t="s">
        <v>49</v>
      </c>
      <c r="D12" s="79" t="s">
        <v>98</v>
      </c>
      <c r="E12" s="78" t="s">
        <v>96</v>
      </c>
      <c r="F12" s="78" t="s">
        <v>97</v>
      </c>
      <c r="G12" s="22"/>
      <c r="H12" s="23">
        <f>IF($D$3="si",($G$5/$G$6*G12),IF($D$3="no",G12*$G$4,0))</f>
        <v>0</v>
      </c>
      <c r="I12" s="24"/>
      <c r="J12" s="25">
        <v>57</v>
      </c>
      <c r="K12" s="49"/>
      <c r="L12" s="27"/>
      <c r="M12" s="28"/>
      <c r="N12" s="99">
        <f>SUM(H12:M12)</f>
        <v>57</v>
      </c>
      <c r="O12" s="33"/>
      <c r="P12" s="31"/>
      <c r="Q12" s="2"/>
      <c r="R12" s="107">
        <v>15.96</v>
      </c>
    </row>
    <row r="13" spans="1:18" ht="24.95" customHeight="1" x14ac:dyDescent="0.2">
      <c r="A13" s="32">
        <v>3</v>
      </c>
      <c r="B13" s="37">
        <v>42081</v>
      </c>
      <c r="C13" s="84" t="s">
        <v>49</v>
      </c>
      <c r="D13" s="79" t="s">
        <v>102</v>
      </c>
      <c r="E13" s="78" t="s">
        <v>96</v>
      </c>
      <c r="F13" s="78" t="s">
        <v>97</v>
      </c>
      <c r="G13" s="22"/>
      <c r="H13" s="23">
        <f t="shared" ref="H13:H22" si="1">IF($D$3="si",($G$5/$G$6*G13),IF($D$3="no",G13*$G$4,0))</f>
        <v>0</v>
      </c>
      <c r="I13" s="24"/>
      <c r="J13" s="25"/>
      <c r="K13" s="49"/>
      <c r="L13" s="27"/>
      <c r="M13" s="28">
        <v>53</v>
      </c>
      <c r="N13" s="99">
        <f t="shared" ref="N13:N22" si="2">SUM(H13:M13)</f>
        <v>53</v>
      </c>
      <c r="O13" s="33">
        <v>53</v>
      </c>
      <c r="P13" s="31" t="str">
        <f t="shared" ref="P13:P22" si="3">IF(F13="Milano","X","")</f>
        <v/>
      </c>
      <c r="Q13" s="2"/>
      <c r="R13" s="107">
        <v>13.59</v>
      </c>
    </row>
    <row r="14" spans="1:18" ht="24.95" customHeight="1" x14ac:dyDescent="0.2">
      <c r="A14" s="32">
        <v>4</v>
      </c>
      <c r="B14" s="37">
        <v>42081</v>
      </c>
      <c r="C14" s="84" t="s">
        <v>49</v>
      </c>
      <c r="D14" s="79" t="s">
        <v>95</v>
      </c>
      <c r="E14" s="78" t="s">
        <v>96</v>
      </c>
      <c r="F14" s="78" t="s">
        <v>97</v>
      </c>
      <c r="G14" s="22"/>
      <c r="H14" s="23">
        <f t="shared" si="1"/>
        <v>0</v>
      </c>
      <c r="I14" s="24"/>
      <c r="J14" s="25"/>
      <c r="K14" s="49"/>
      <c r="L14" s="27"/>
      <c r="M14" s="28"/>
      <c r="N14" s="99">
        <f t="shared" si="2"/>
        <v>0</v>
      </c>
      <c r="O14" s="33">
        <v>200</v>
      </c>
      <c r="P14" s="31" t="str">
        <f t="shared" si="3"/>
        <v/>
      </c>
      <c r="Q14" s="2"/>
      <c r="R14" s="107">
        <v>53.99</v>
      </c>
    </row>
    <row r="15" spans="1:18" ht="24.95" customHeight="1" x14ac:dyDescent="0.2">
      <c r="A15" s="32">
        <v>5</v>
      </c>
      <c r="B15" s="37">
        <v>42081</v>
      </c>
      <c r="C15" s="84" t="s">
        <v>49</v>
      </c>
      <c r="D15" s="79" t="s">
        <v>98</v>
      </c>
      <c r="E15" s="78" t="s">
        <v>96</v>
      </c>
      <c r="F15" s="78" t="s">
        <v>97</v>
      </c>
      <c r="G15" s="22"/>
      <c r="H15" s="23">
        <f t="shared" si="1"/>
        <v>0</v>
      </c>
      <c r="I15" s="24"/>
      <c r="J15" s="25">
        <v>59</v>
      </c>
      <c r="K15" s="49"/>
      <c r="L15" s="27"/>
      <c r="M15" s="28"/>
      <c r="N15" s="99">
        <f t="shared" si="2"/>
        <v>59</v>
      </c>
      <c r="O15" s="33"/>
      <c r="P15" s="31" t="str">
        <f t="shared" si="3"/>
        <v/>
      </c>
      <c r="Q15" s="2"/>
      <c r="R15" s="107">
        <v>16.47</v>
      </c>
    </row>
    <row r="16" spans="1:18" ht="24.95" customHeight="1" x14ac:dyDescent="0.2">
      <c r="A16" s="32">
        <v>6</v>
      </c>
      <c r="B16" s="37">
        <v>42081</v>
      </c>
      <c r="C16" s="84" t="s">
        <v>49</v>
      </c>
      <c r="D16" s="79" t="s">
        <v>98</v>
      </c>
      <c r="E16" s="78" t="s">
        <v>96</v>
      </c>
      <c r="F16" s="78" t="s">
        <v>97</v>
      </c>
      <c r="G16" s="22"/>
      <c r="H16" s="23">
        <f t="shared" si="1"/>
        <v>0</v>
      </c>
      <c r="I16" s="24"/>
      <c r="J16" s="25">
        <v>35</v>
      </c>
      <c r="K16" s="49"/>
      <c r="L16" s="27"/>
      <c r="M16" s="28"/>
      <c r="N16" s="99">
        <f t="shared" si="2"/>
        <v>35</v>
      </c>
      <c r="O16" s="33"/>
      <c r="P16" s="31" t="str">
        <f t="shared" si="3"/>
        <v/>
      </c>
      <c r="Q16" s="2"/>
      <c r="R16" s="107">
        <v>10.3</v>
      </c>
    </row>
    <row r="17" spans="1:18" ht="24.95" customHeight="1" x14ac:dyDescent="0.2">
      <c r="A17" s="32">
        <v>7</v>
      </c>
      <c r="B17" s="37">
        <v>42081</v>
      </c>
      <c r="C17" s="84" t="s">
        <v>49</v>
      </c>
      <c r="D17" s="79" t="s">
        <v>98</v>
      </c>
      <c r="E17" s="78" t="s">
        <v>96</v>
      </c>
      <c r="F17" s="78" t="s">
        <v>97</v>
      </c>
      <c r="G17" s="22"/>
      <c r="H17" s="23">
        <f t="shared" si="1"/>
        <v>0</v>
      </c>
      <c r="I17" s="24"/>
      <c r="J17" s="25">
        <v>54.5</v>
      </c>
      <c r="K17" s="49"/>
      <c r="L17" s="27"/>
      <c r="M17" s="28"/>
      <c r="N17" s="99">
        <f t="shared" si="2"/>
        <v>54.5</v>
      </c>
      <c r="O17" s="33"/>
      <c r="P17" s="31" t="str">
        <f t="shared" si="3"/>
        <v/>
      </c>
      <c r="Q17" s="2"/>
      <c r="R17" s="107">
        <v>15.32</v>
      </c>
    </row>
    <row r="18" spans="1:18" ht="24.95" customHeight="1" x14ac:dyDescent="0.2">
      <c r="A18" s="32">
        <v>8</v>
      </c>
      <c r="B18" s="37">
        <v>42082</v>
      </c>
      <c r="C18" s="84" t="s">
        <v>49</v>
      </c>
      <c r="D18" s="79" t="s">
        <v>99</v>
      </c>
      <c r="E18" s="78" t="s">
        <v>96</v>
      </c>
      <c r="F18" s="78" t="s">
        <v>97</v>
      </c>
      <c r="G18" s="22"/>
      <c r="H18" s="23">
        <f t="shared" si="1"/>
        <v>0</v>
      </c>
      <c r="I18" s="24"/>
      <c r="J18" s="25"/>
      <c r="K18" s="49"/>
      <c r="L18" s="27"/>
      <c r="M18" s="28">
        <v>54</v>
      </c>
      <c r="N18" s="99">
        <f t="shared" si="2"/>
        <v>54</v>
      </c>
      <c r="O18" s="33"/>
      <c r="P18" s="31" t="str">
        <f t="shared" si="3"/>
        <v/>
      </c>
      <c r="Q18" s="2"/>
      <c r="R18" s="107">
        <v>15.08</v>
      </c>
    </row>
    <row r="19" spans="1:18" ht="24.95" customHeight="1" x14ac:dyDescent="0.2">
      <c r="A19" s="32">
        <v>9</v>
      </c>
      <c r="B19" s="37">
        <v>42082</v>
      </c>
      <c r="C19" s="84" t="s">
        <v>49</v>
      </c>
      <c r="D19" s="79" t="s">
        <v>99</v>
      </c>
      <c r="E19" s="78" t="s">
        <v>96</v>
      </c>
      <c r="F19" s="78" t="s">
        <v>97</v>
      </c>
      <c r="G19" s="22"/>
      <c r="H19" s="23">
        <f t="shared" si="1"/>
        <v>0</v>
      </c>
      <c r="I19" s="24"/>
      <c r="J19" s="25"/>
      <c r="K19" s="49"/>
      <c r="L19" s="27"/>
      <c r="M19" s="28">
        <v>13</v>
      </c>
      <c r="N19" s="99">
        <f t="shared" si="2"/>
        <v>13</v>
      </c>
      <c r="O19" s="33"/>
      <c r="P19" s="31" t="str">
        <f t="shared" si="3"/>
        <v/>
      </c>
      <c r="Q19" s="2"/>
      <c r="R19" s="107">
        <v>4.71</v>
      </c>
    </row>
    <row r="20" spans="1:18" ht="56.25" customHeight="1" x14ac:dyDescent="0.2">
      <c r="A20" s="32">
        <v>10</v>
      </c>
      <c r="B20" s="37">
        <v>42082</v>
      </c>
      <c r="C20" s="84" t="s">
        <v>49</v>
      </c>
      <c r="D20" s="79" t="s">
        <v>104</v>
      </c>
      <c r="E20" s="78" t="s">
        <v>96</v>
      </c>
      <c r="F20" s="78" t="s">
        <v>97</v>
      </c>
      <c r="G20" s="22"/>
      <c r="H20" s="23">
        <f t="shared" si="1"/>
        <v>0</v>
      </c>
      <c r="I20" s="24"/>
      <c r="J20" s="25"/>
      <c r="K20" s="49"/>
      <c r="L20" s="27"/>
      <c r="M20" s="28">
        <f>5119.47-3996</f>
        <v>1123.4700000000003</v>
      </c>
      <c r="N20" s="99">
        <f>SUM(H20:M20)</f>
        <v>1123.4700000000003</v>
      </c>
      <c r="O20" s="33">
        <v>1123.47</v>
      </c>
      <c r="P20" s="31" t="str">
        <f t="shared" si="3"/>
        <v/>
      </c>
      <c r="Q20" s="2"/>
      <c r="R20" s="107">
        <v>312.07</v>
      </c>
    </row>
    <row r="21" spans="1:18" ht="24.95" customHeight="1" x14ac:dyDescent="0.2">
      <c r="A21" s="32">
        <v>11</v>
      </c>
      <c r="B21" s="112">
        <v>42083</v>
      </c>
      <c r="C21" s="113" t="s">
        <v>103</v>
      </c>
      <c r="D21" s="114"/>
      <c r="E21" s="115"/>
      <c r="F21" s="115"/>
      <c r="G21" s="91"/>
      <c r="H21" s="92">
        <f t="shared" si="1"/>
        <v>0</v>
      </c>
      <c r="I21" s="93"/>
      <c r="J21" s="94"/>
      <c r="K21" s="95"/>
      <c r="L21" s="96"/>
      <c r="M21" s="97"/>
      <c r="N21" s="100">
        <f t="shared" si="2"/>
        <v>0</v>
      </c>
      <c r="O21" s="98">
        <v>-27.5</v>
      </c>
      <c r="P21" s="116" t="str">
        <f t="shared" si="3"/>
        <v/>
      </c>
      <c r="Q21" s="117"/>
      <c r="R21" s="119">
        <v>-7.02</v>
      </c>
    </row>
    <row r="22" spans="1:18" ht="24.95" customHeight="1" x14ac:dyDescent="0.2">
      <c r="A22" s="32">
        <v>12</v>
      </c>
      <c r="B22" s="37"/>
      <c r="C22" s="84"/>
      <c r="D22" s="79"/>
      <c r="E22" s="78"/>
      <c r="F22" s="78"/>
      <c r="G22" s="22"/>
      <c r="H22" s="23">
        <f t="shared" si="1"/>
        <v>0</v>
      </c>
      <c r="I22" s="24"/>
      <c r="J22" s="25"/>
      <c r="K22" s="49"/>
      <c r="L22" s="27"/>
      <c r="M22" s="28"/>
      <c r="N22" s="99">
        <f t="shared" si="2"/>
        <v>0</v>
      </c>
      <c r="O22" s="33"/>
      <c r="P22" s="31" t="str">
        <f t="shared" si="3"/>
        <v/>
      </c>
      <c r="Q22" s="2"/>
      <c r="R22" s="107"/>
    </row>
    <row r="23" spans="1:18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8" x14ac:dyDescent="0.2">
      <c r="A24" s="60"/>
      <c r="B24" s="61"/>
      <c r="C24" s="62"/>
      <c r="D24" s="63"/>
      <c r="E24" s="63"/>
      <c r="F24" s="64"/>
      <c r="G24" s="65"/>
      <c r="H24" s="66"/>
      <c r="I24" s="67"/>
      <c r="J24" s="67"/>
      <c r="K24" s="67"/>
      <c r="L24" s="67"/>
      <c r="M24" s="67"/>
      <c r="N24" s="68"/>
      <c r="O24" s="69"/>
      <c r="P24" s="70"/>
    </row>
    <row r="25" spans="1:18" x14ac:dyDescent="0.2">
      <c r="A25" s="46"/>
      <c r="B25" s="54" t="s">
        <v>36</v>
      </c>
      <c r="C25" s="54"/>
      <c r="D25" s="54"/>
      <c r="E25" s="47"/>
      <c r="F25" s="47"/>
      <c r="G25" s="54" t="s">
        <v>38</v>
      </c>
      <c r="H25" s="54"/>
      <c r="I25" s="54"/>
      <c r="J25" s="47"/>
      <c r="K25" s="47"/>
      <c r="L25" s="54" t="s">
        <v>37</v>
      </c>
      <c r="M25" s="54"/>
      <c r="N25" s="54"/>
      <c r="O25" s="47"/>
      <c r="P25" s="70"/>
    </row>
    <row r="26" spans="1:18" x14ac:dyDescent="0.2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70"/>
    </row>
    <row r="27" spans="1:18" x14ac:dyDescent="0.2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4 C21">
      <formula1>1</formula1>
      <formula2>0</formula2>
    </dataValidation>
    <dataValidation type="date" operator="greaterThanOrEqual" showErrorMessage="1" errorTitle="Data" error="Inserire una data superiore al 1/11/2000" sqref="B24">
      <formula1>36831</formula1>
      <formula2>0</formula2>
    </dataValidation>
    <dataValidation type="textLength" operator="greaterThan" sqref="F24">
      <formula1>1</formula1>
      <formula2>0</formula2>
    </dataValidation>
    <dataValidation type="textLength" operator="greaterThan" allowBlank="1" showErrorMessage="1" sqref="D24:E24">
      <formula1>1</formula1>
      <formula2>0</formula2>
    </dataValidation>
    <dataValidation type="whole" operator="greaterThanOrEqual" allowBlank="1" showErrorMessage="1" errorTitle="Valore" error="Inserire un numero maggiore o uguale a 0 (zero)!" sqref="N24 N11:N22">
      <formula1>0</formula1>
      <formula2>0</formula2>
    </dataValidation>
    <dataValidation type="decimal" operator="greaterThanOrEqual" allowBlank="1" showErrorMessage="1" errorTitle="Valore" error="Inserire un numero maggiore o uguale a 0 (zero)!" sqref="H24:M24 H12:H22 L21:M22 L13:L19 J13:K22 M18:M20 I17:I22 J11:M12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6535433070866143" bottom="0.74803149606299213" header="0.31496062992125984" footer="0.31496062992125984"/>
  <pageSetup paperSize="9" scale="2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EURO</vt:lpstr>
      <vt:lpstr>EGP</vt:lpstr>
      <vt:lpstr>USD</vt:lpstr>
      <vt:lpstr>LBP</vt:lpstr>
      <vt:lpstr>SAR</vt:lpstr>
      <vt:lpstr>AED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Elisabetta Ciceri</cp:lastModifiedBy>
  <cp:revision>1</cp:revision>
  <cp:lastPrinted>2015-04-16T10:39:33Z</cp:lastPrinted>
  <dcterms:created xsi:type="dcterms:W3CDTF">2007-03-06T14:42:56Z</dcterms:created>
  <dcterms:modified xsi:type="dcterms:W3CDTF">2015-04-24T11:16:25Z</dcterms:modified>
</cp:coreProperties>
</file>