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7500" windowHeight="6690" activeTab="1"/>
  </bookViews>
  <sheets>
    <sheet name="Expense EURO" sheetId="1" r:id="rId1"/>
    <sheet name="Expense KZT" sheetId="9" r:id="rId2"/>
    <sheet name="TOTAL" sheetId="8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8"/>
  <c r="E9"/>
  <c r="E10"/>
  <c r="F4"/>
  <c r="F5"/>
  <c r="F6"/>
  <c r="F7"/>
  <c r="F8"/>
  <c r="F9"/>
  <c r="F10"/>
  <c r="F3"/>
  <c r="E5"/>
  <c r="E6"/>
  <c r="E7"/>
  <c r="E8"/>
  <c r="E4"/>
  <c r="C3"/>
  <c r="R5" i="9"/>
  <c r="R1"/>
  <c r="P12"/>
  <c r="P11"/>
  <c r="H11"/>
  <c r="H12"/>
  <c r="H13"/>
  <c r="H14"/>
  <c r="H15"/>
  <c r="H16"/>
  <c r="H17"/>
  <c r="H18"/>
  <c r="H7"/>
  <c r="I7"/>
  <c r="J7"/>
  <c r="K7"/>
  <c r="L7"/>
  <c r="M7"/>
  <c r="N18"/>
  <c r="N17"/>
  <c r="N15"/>
  <c r="N14"/>
  <c r="N13"/>
  <c r="N11"/>
  <c r="N12"/>
  <c r="N16"/>
  <c r="N7"/>
  <c r="H12" i="1"/>
  <c r="N12"/>
  <c r="H13"/>
  <c r="N13"/>
  <c r="H14"/>
  <c r="N14"/>
  <c r="H15"/>
  <c r="N15"/>
  <c r="H16"/>
  <c r="N16"/>
  <c r="H17"/>
  <c r="N17"/>
  <c r="H18"/>
  <c r="N18"/>
  <c r="H11"/>
  <c r="N11"/>
  <c r="O7" i="9"/>
  <c r="P3"/>
  <c r="G7"/>
  <c r="E5" i="1"/>
  <c r="O7"/>
  <c r="M7"/>
  <c r="L7"/>
  <c r="K7"/>
  <c r="J7"/>
  <c r="I7"/>
  <c r="H7"/>
  <c r="P1"/>
  <c r="G7"/>
  <c r="P3"/>
  <c r="P1" i="9"/>
  <c r="P5" i="1"/>
  <c r="B2" i="8"/>
  <c r="C2"/>
  <c r="C8"/>
  <c r="N7" i="1"/>
  <c r="M1"/>
  <c r="M1" i="9"/>
  <c r="P5"/>
  <c r="B3" i="8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<sst xmlns="http://schemas.openxmlformats.org/spreadsheetml/2006/main" count="120" uniqueCount="69">
  <si>
    <t>Name&amp;Surname</t>
  </si>
  <si>
    <t>Sergio rodríguez-Solís Guerrero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</si>
  <si>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</si>
  <si>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</si>
  <si>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</si>
  <si>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</si>
  <si>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</si>
  <si>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</si>
  <si>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</si>
  <si>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</si>
  <si>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</si>
  <si>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</si>
  <si>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</si>
  <si>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</si>
  <si>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</si>
  <si>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</si>
  <si>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</si>
  <si>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</si>
  <si>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</si>
  <si>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</si>
  <si>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</si>
  <si>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</si>
  <si>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</si>
  <si>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</si>
  <si>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</si>
  <si>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</si>
  <si>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</si>
  <si>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</si>
  <si>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</si>
  <si>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</si>
  <si>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</si>
  <si>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</si>
  <si>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</si>
  <si>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</si>
  <si>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</si>
  <si>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</si>
  <si>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</si>
  <si>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</si>
  <si>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Sergio Rodríguez-Solís Guerrero</t>
  </si>
  <si>
    <t>si</t>
  </si>
  <si>
    <t>Fuel cost (for company card)</t>
  </si>
  <si>
    <t>Car waste (for company card)</t>
  </si>
  <si>
    <t>Country</t>
  </si>
  <si>
    <t>Value</t>
  </si>
  <si>
    <t>EURO Value</t>
  </si>
  <si>
    <t>DATA</t>
  </si>
  <si>
    <t>Firma Dipendente</t>
  </si>
  <si>
    <t>Verifica Amministrativa</t>
  </si>
  <si>
    <t>Autorizzazione Responsabile Amministrativo</t>
  </si>
  <si>
    <t>Currency</t>
  </si>
  <si>
    <t>Original</t>
  </si>
  <si>
    <t>Euro</t>
  </si>
  <si>
    <t>Project</t>
  </si>
  <si>
    <t>EUR</t>
  </si>
  <si>
    <t>AGS-Kazakhstan</t>
  </si>
  <si>
    <t>Taxi</t>
  </si>
  <si>
    <t>Lunch</t>
  </si>
  <si>
    <t>Madrid</t>
  </si>
  <si>
    <t>Barajas Airport</t>
  </si>
  <si>
    <t>Flight ticket</t>
  </si>
  <si>
    <t>Dinner</t>
  </si>
  <si>
    <t>Parking</t>
  </si>
  <si>
    <t>Frankfurt Airport</t>
  </si>
  <si>
    <t>Frankfurt</t>
  </si>
  <si>
    <t>KZT</t>
  </si>
  <si>
    <t>Kazakhstan</t>
  </si>
  <si>
    <t>03_01</t>
  </si>
  <si>
    <t>03_02</t>
  </si>
  <si>
    <t>Hotel extra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</si>
</sst>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mmmm\ yyyy"/>
    <numFmt numFmtId="167" formatCode="_-[$€-2]\ * #,##0.00_-;\-[$€-2]\ * #,##0.00_-;_-[$€-2]\ * \-??_-"/>
    <numFmt numFmtId="168" formatCode="_-[$€-2]\ * #,##0.00_-;\-[$€-2]\ * #,##0.00_-;_-[$€-2]\ * \-??_-;_-@_-"/>
    <numFmt numFmtId="169" formatCode="#.##&quot; km/l&quot;"/>
    <numFmt numFmtId="170" formatCode="&quot;€ &quot;#,##0.00"/>
    <numFmt numFmtId="171" formatCode="00\ "/>
    <numFmt numFmtId="172" formatCode="dd/mm/yy;@"/>
    <numFmt numFmtId="173" formatCode="_-* #,##0.00_-;\-* #,##0.00_-;_-* \-??_-;_-@_-"/>
    <numFmt numFmtId="174" formatCode="&quot;€&quot;\ #,##0.00"/>
    <numFmt numFmtId="175" formatCode="_-[$€-2]\ * #,##0.00_-;\-[$€-2]\ * #,##0.00_-;_-[$€-2]\ * &quot;-&quot;??_-;_-@_-"/>
    <numFmt numFmtId="176" formatCode="_-* #,##0.00\ [$€-C0A]_-;\-* #,##0.00\ [$€-C0A]_-;_-* &quot;-&quot;??\ [$€-C0A]_-;_-@_-"/>
    <numFmt numFmtId="177" formatCode="_-* #,##0.00\ [$EUR]_-;\-* #,##0.00\ [$EUR]_-;_-* &quot;-&quot;??\ [$EUR]_-;_-@_-"/>
    <numFmt numFmtId="178" formatCode="_-* #,##0.00\ [$CLP]_-;\-* #,##0.00\ [$CLP]_-;_-* &quot;-&quot;??\ [$CLP]_-;_-@_-"/>
    <numFmt numFmtId="180" formatCode="_-* #,##0.00\ [$KZT]_-;\-* #,##0.00\ [$KZT]_-;_-* &quot;-&quot;??\ [$KZT]_-;_-@_-"/>
  </numFmts>
  <fonts count="16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7" fontId="4" fillId="0" borderId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7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8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7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8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8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9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70" fontId="1" fillId="7" borderId="18" xfId="0" applyNumberFormat="1" applyFont="1" applyFill="1" applyBorder="1" applyAlignment="1" applyProtection="1">
      <alignment horizontal="right" vertical="center"/>
    </xf>
    <xf numFmtId="170" fontId="1" fillId="7" borderId="19" xfId="0" applyNumberFormat="1" applyFont="1" applyFill="1" applyBorder="1" applyAlignment="1" applyProtection="1">
      <alignment horizontal="right" vertical="center"/>
    </xf>
    <xf numFmtId="170" fontId="1" fillId="7" borderId="20" xfId="0" applyNumberFormat="1" applyFont="1" applyFill="1" applyBorder="1" applyAlignment="1" applyProtection="1">
      <alignment horizontal="right" vertical="center"/>
    </xf>
    <xf numFmtId="170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71" fontId="1" fillId="8" borderId="43" xfId="0" applyNumberFormat="1" applyFont="1" applyFill="1" applyBorder="1" applyAlignment="1" applyProtection="1">
      <alignment horizontal="center" vertical="center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3" fontId="1" fillId="0" borderId="48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  <protection locked="0"/>
    </xf>
    <xf numFmtId="173" fontId="1" fillId="0" borderId="45" xfId="0" applyNumberFormat="1" applyFont="1" applyBorder="1" applyAlignment="1" applyProtection="1">
      <alignment horizontal="right" vertical="center"/>
      <protection locked="0"/>
    </xf>
    <xf numFmtId="173" fontId="1" fillId="0" borderId="50" xfId="0" applyNumberFormat="1" applyFont="1" applyBorder="1" applyAlignment="1" applyProtection="1">
      <alignment horizontal="right" vertical="center"/>
      <protection locked="0"/>
    </xf>
    <xf numFmtId="167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71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2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173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1" fontId="1" fillId="9" borderId="0" xfId="0" applyNumberFormat="1" applyFont="1" applyFill="1" applyBorder="1" applyAlignment="1" applyProtection="1">
      <alignment horizontal="center" vertical="center"/>
    </xf>
    <xf numFmtId="172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3" fontId="1" fillId="9" borderId="0" xfId="0" applyNumberFormat="1" applyFont="1" applyFill="1" applyBorder="1" applyAlignment="1" applyProtection="1">
      <alignment horizontal="right" vertical="center"/>
    </xf>
    <xf numFmtId="173" fontId="1" fillId="9" borderId="0" xfId="0" applyNumberFormat="1" applyFont="1" applyFill="1" applyBorder="1" applyAlignment="1" applyProtection="1">
      <alignment horizontal="right" vertical="center"/>
      <protection locked="0"/>
    </xf>
    <xf numFmtId="167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7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9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1" xfId="0" applyNumberFormat="1" applyFont="1" applyFill="1" applyBorder="1" applyAlignment="1" applyProtection="1">
      <alignment horizontal="center" vertical="center"/>
    </xf>
    <xf numFmtId="4" fontId="1" fillId="7" borderId="62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70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3" fontId="1" fillId="0" borderId="74" xfId="0" applyNumberFormat="1" applyFont="1" applyBorder="1" applyAlignment="1" applyProtection="1">
      <alignment horizontal="right" vertical="center"/>
    </xf>
    <xf numFmtId="173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175" fontId="1" fillId="0" borderId="0" xfId="0" applyNumberFormat="1" applyFont="1" applyAlignment="1" applyProtection="1">
      <alignment vertical="center"/>
    </xf>
    <xf numFmtId="165" fontId="0" fillId="0" borderId="0" xfId="2" applyFont="1"/>
    <xf numFmtId="176" fontId="0" fillId="0" borderId="0" xfId="3" applyNumberFormat="1" applyFont="1"/>
    <xf numFmtId="164" fontId="0" fillId="0" borderId="0" xfId="0" applyNumberFormat="1"/>
    <xf numFmtId="0" fontId="13" fillId="12" borderId="77" xfId="0" applyFont="1" applyFill="1" applyBorder="1" applyAlignment="1">
      <alignment horizontal="center"/>
    </xf>
    <xf numFmtId="165" fontId="13" fillId="12" borderId="78" xfId="2" applyFont="1" applyFill="1" applyBorder="1" applyAlignment="1">
      <alignment horizontal="center"/>
    </xf>
    <xf numFmtId="176" fontId="13" fillId="12" borderId="79" xfId="3" applyNumberFormat="1" applyFont="1" applyFill="1" applyBorder="1" applyAlignment="1">
      <alignment horizontal="center"/>
    </xf>
    <xf numFmtId="0" fontId="0" fillId="0" borderId="80" xfId="0" applyBorder="1"/>
    <xf numFmtId="176" fontId="0" fillId="0" borderId="82" xfId="3" applyNumberFormat="1" applyFont="1" applyBorder="1"/>
    <xf numFmtId="0" fontId="0" fillId="0" borderId="83" xfId="0" applyBorder="1"/>
    <xf numFmtId="165" fontId="0" fillId="0" borderId="0" xfId="2" applyFont="1" applyBorder="1"/>
    <xf numFmtId="176" fontId="0" fillId="0" borderId="84" xfId="3" applyNumberFormat="1" applyFont="1" applyBorder="1"/>
    <xf numFmtId="0" fontId="0" fillId="0" borderId="30" xfId="0" applyBorder="1"/>
    <xf numFmtId="165" fontId="0" fillId="0" borderId="85" xfId="2" applyFont="1" applyBorder="1"/>
    <xf numFmtId="176" fontId="0" fillId="0" borderId="86" xfId="3" applyNumberFormat="1" applyFont="1" applyBorder="1"/>
    <xf numFmtId="164" fontId="0" fillId="0" borderId="80" xfId="3" applyFont="1" applyBorder="1"/>
    <xf numFmtId="164" fontId="0" fillId="0" borderId="83" xfId="3" applyFont="1" applyBorder="1"/>
    <xf numFmtId="164" fontId="0" fillId="0" borderId="0" xfId="3" applyFont="1" applyBorder="1"/>
    <xf numFmtId="0" fontId="13" fillId="11" borderId="77" xfId="0" applyFont="1" applyFill="1" applyBorder="1" applyAlignment="1">
      <alignment horizontal="center"/>
    </xf>
    <xf numFmtId="0" fontId="13" fillId="11" borderId="78" xfId="0" applyFont="1" applyFill="1" applyBorder="1" applyAlignment="1">
      <alignment horizontal="center"/>
    </xf>
    <xf numFmtId="176" fontId="13" fillId="12" borderId="87" xfId="3" applyNumberFormat="1" applyFont="1" applyFill="1" applyBorder="1"/>
    <xf numFmtId="164" fontId="12" fillId="11" borderId="80" xfId="3" applyFont="1" applyFill="1" applyBorder="1"/>
    <xf numFmtId="164" fontId="12" fillId="11" borderId="81" xfId="3" applyFont="1" applyFill="1" applyBorder="1"/>
    <xf numFmtId="177" fontId="0" fillId="0" borderId="81" xfId="3" applyNumberFormat="1" applyFont="1" applyBorder="1"/>
    <xf numFmtId="178" fontId="0" fillId="0" borderId="0" xfId="3" applyNumberFormat="1" applyFont="1" applyBorder="1"/>
    <xf numFmtId="180" fontId="0" fillId="0" borderId="0" xfId="2" applyNumberFormat="1" applyFont="1" applyBorder="1"/>
    <xf numFmtId="164" fontId="0" fillId="0" borderId="88" xfId="3" applyFont="1" applyBorder="1"/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2" xfId="0" applyFont="1" applyFill="1" applyBorder="1" applyAlignment="1" applyProtection="1">
      <alignment horizontal="center" vertical="center" wrapText="1"/>
    </xf>
    <xf numFmtId="0" fontId="2" fillId="6" borderId="62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3" xfId="0" applyFont="1" applyFill="1" applyBorder="1" applyAlignment="1" applyProtection="1">
      <alignment horizontal="center" vertical="center" wrapText="1"/>
    </xf>
    <xf numFmtId="0" fontId="1" fillId="7" borderId="66" xfId="0" applyFont="1" applyFill="1" applyBorder="1" applyAlignment="1" applyProtection="1">
      <alignment horizontal="center" vertical="center" wrapText="1"/>
    </xf>
    <xf numFmtId="174" fontId="2" fillId="0" borderId="65" xfId="0" applyNumberFormat="1" applyFont="1" applyBorder="1" applyAlignment="1" applyProtection="1">
      <alignment horizontal="center" vertical="center" wrapText="1"/>
    </xf>
    <xf numFmtId="174" fontId="2" fillId="0" borderId="69" xfId="0" applyNumberFormat="1" applyFont="1" applyBorder="1" applyAlignment="1" applyProtection="1">
      <alignment horizontal="center" vertical="center" wrapText="1"/>
    </xf>
    <xf numFmtId="174" fontId="2" fillId="0" borderId="72" xfId="0" applyNumberFormat="1" applyFont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2" fontId="2" fillId="0" borderId="75" xfId="0" applyNumberFormat="1" applyFont="1" applyBorder="1" applyAlignment="1" applyProtection="1">
      <alignment horizontal="right" vertical="center" wrapText="1"/>
    </xf>
    <xf numFmtId="0" fontId="13" fillId="12" borderId="78" xfId="0" applyFont="1" applyFill="1" applyBorder="1" applyAlignment="1">
      <alignment horizontal="center"/>
    </xf>
    <xf numFmtId="174" fontId="2" fillId="0" borderId="0" xfId="0" applyNumberFormat="1" applyFont="1" applyAlignment="1" applyProtection="1">
      <alignment vertical="center"/>
    </xf>
  </cellXfs>
  <cellStyles count="14">
    <cellStyle name="Comma" xfId="2" builtinId="3"/>
    <cellStyle name="Currency" xfId="3" builtinId="4"/>
    <cellStyle name="Euro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view="pageBreakPreview" zoomScale="60" zoomScaleNormal="50" zoomScalePageLayoutView="50" workbookViewId="0">
      <selection activeCell="M12" sqref="M12:M14"/>
    </sheetView>
  </sheetViews>
  <sheetFormatPr defaultColWidth="9.28515625" defaultRowHeight="18.75"/>
  <cols>
    <col min="1" max="1" width="6.7109375" style="59" customWidth="1"/>
    <col min="2" max="2" width="19.42578125" style="17" customWidth="1"/>
    <col min="3" max="3" width="27.7109375" style="17" bestFit="1" customWidth="1"/>
    <col min="4" max="4" width="36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28515625" style="17" customWidth="1"/>
    <col min="9" max="10" width="26.42578125" style="17" customWidth="1"/>
    <col min="11" max="11" width="24.28515625" style="17" customWidth="1"/>
    <col min="12" max="12" width="22.28515625" style="17" customWidth="1"/>
    <col min="13" max="13" width="25.42578125" style="17" customWidth="1"/>
    <col min="14" max="17" width="19.7109375" style="17" customWidth="1"/>
    <col min="18" max="18" width="19.7109375" style="5" customWidth="1"/>
    <col min="19" max="19" width="8.42578125" style="17" customWidth="1"/>
    <col min="20" max="16384" width="9.28515625" style="17"/>
  </cols>
  <sheetData>
    <row r="1" spans="1:19" s="4" customFormat="1" ht="35.25" customHeight="1">
      <c r="A1" s="1"/>
      <c r="B1" s="124" t="s">
        <v>0</v>
      </c>
      <c r="C1" s="124"/>
      <c r="D1" s="124"/>
      <c r="E1" s="125" t="s">
        <v>1</v>
      </c>
      <c r="F1" s="125"/>
      <c r="G1" s="2">
        <v>42064</v>
      </c>
      <c r="H1" s="3" t="s">
        <v>66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487.1</v>
      </c>
      <c r="Q1" s="5" t="s">
        <v>4</v>
      </c>
    </row>
    <row r="2" spans="1:19" s="4" customFormat="1" ht="35.25" customHeight="1">
      <c r="A2" s="1"/>
      <c r="B2" s="126" t="s">
        <v>5</v>
      </c>
      <c r="C2" s="126"/>
      <c r="D2" s="126"/>
      <c r="E2" s="125"/>
      <c r="F2" s="125"/>
      <c r="G2" s="9"/>
      <c r="H2" s="9"/>
      <c r="N2" s="10" t="s">
        <v>6</v>
      </c>
      <c r="O2" s="11"/>
      <c r="P2" s="12"/>
      <c r="Q2" s="5" t="s">
        <v>7</v>
      </c>
    </row>
    <row r="3" spans="1:19" s="4" customFormat="1" ht="35.25" customHeight="1">
      <c r="A3" s="1"/>
      <c r="B3" s="126" t="s">
        <v>8</v>
      </c>
      <c r="C3" s="126"/>
      <c r="D3" s="126"/>
      <c r="E3" s="125" t="s">
        <v>7</v>
      </c>
      <c r="F3" s="125"/>
      <c r="N3" s="10" t="s">
        <v>9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10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11</v>
      </c>
      <c r="C5" s="22"/>
      <c r="D5" s="23"/>
      <c r="E5" s="24">
        <f>COUNTA(B11:B18)</f>
        <v>5</v>
      </c>
      <c r="F5" s="14"/>
      <c r="G5" s="25" t="s">
        <v>12</v>
      </c>
      <c r="H5" s="15">
        <v>1.1100000000000001</v>
      </c>
      <c r="N5" s="129" t="s">
        <v>13</v>
      </c>
      <c r="O5" s="129"/>
      <c r="P5" s="26">
        <f>P1-P2-P3</f>
        <v>487.1</v>
      </c>
      <c r="Q5" s="13"/>
      <c r="R5" s="14"/>
    </row>
    <row r="6" spans="1:19" s="4" customFormat="1" ht="43.5" customHeight="1" thickTop="1" thickBot="1">
      <c r="A6" s="1"/>
      <c r="B6" s="27" t="s">
        <v>14</v>
      </c>
      <c r="C6" s="27"/>
      <c r="D6" s="27"/>
      <c r="E6" s="14"/>
      <c r="F6" s="14"/>
      <c r="G6" s="25" t="s">
        <v>15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16</v>
      </c>
      <c r="E7" s="130" t="s">
        <v>17</v>
      </c>
      <c r="F7" s="131"/>
      <c r="G7" s="32">
        <f>SUM(G11:G18)</f>
        <v>0</v>
      </c>
      <c r="H7" s="32">
        <f>SUM(H11:H18)</f>
        <v>0</v>
      </c>
      <c r="I7" s="33">
        <f>SUM(I11:I18)</f>
        <v>2.75</v>
      </c>
      <c r="J7" s="34">
        <f>SUM(J11:J18)</f>
        <v>450</v>
      </c>
      <c r="K7" s="35">
        <f>SUM(K11:K18)</f>
        <v>0</v>
      </c>
      <c r="L7" s="35">
        <f>SUM(L11:L18)</f>
        <v>0</v>
      </c>
      <c r="M7" s="35">
        <f>SUM(M11:M18)</f>
        <v>34.349999999999994</v>
      </c>
      <c r="N7" s="35">
        <f>SUM(N11:N18)</f>
        <v>487.09999999999997</v>
      </c>
      <c r="O7" s="36">
        <f>SUM(O11:O18)</f>
        <v>0</v>
      </c>
      <c r="P7" s="13"/>
      <c r="Q7" s="95"/>
    </row>
    <row r="8" spans="1:19" ht="36" customHeight="1" thickTop="1" thickBot="1">
      <c r="A8" s="132"/>
      <c r="B8" s="37"/>
      <c r="C8" s="134" t="s">
        <v>18</v>
      </c>
      <c r="D8" s="137" t="s">
        <v>19</v>
      </c>
      <c r="E8" s="138" t="s">
        <v>20</v>
      </c>
      <c r="F8" s="139" t="s">
        <v>21</v>
      </c>
      <c r="G8" s="140" t="s">
        <v>22</v>
      </c>
      <c r="H8" s="141" t="s">
        <v>23</v>
      </c>
      <c r="I8" s="122" t="s">
        <v>24</v>
      </c>
      <c r="J8" s="122" t="s">
        <v>25</v>
      </c>
      <c r="K8" s="122" t="s">
        <v>26</v>
      </c>
      <c r="L8" s="144" t="s">
        <v>27</v>
      </c>
      <c r="M8" s="145"/>
      <c r="N8" s="146" t="s">
        <v>3</v>
      </c>
      <c r="O8" s="148" t="s">
        <v>28</v>
      </c>
      <c r="R8" s="17"/>
    </row>
    <row r="9" spans="1:19" ht="36" customHeight="1" thickTop="1" thickBot="1">
      <c r="A9" s="133"/>
      <c r="B9" s="37" t="s">
        <v>29</v>
      </c>
      <c r="C9" s="135"/>
      <c r="D9" s="138"/>
      <c r="E9" s="138"/>
      <c r="F9" s="139"/>
      <c r="G9" s="140"/>
      <c r="H9" s="142"/>
      <c r="I9" s="123" t="s">
        <v>30</v>
      </c>
      <c r="J9" s="123"/>
      <c r="K9" s="123" t="s">
        <v>31</v>
      </c>
      <c r="L9" s="122" t="s">
        <v>32</v>
      </c>
      <c r="M9" s="127" t="s">
        <v>33</v>
      </c>
      <c r="N9" s="147"/>
      <c r="O9" s="149"/>
      <c r="R9" s="17"/>
    </row>
    <row r="10" spans="1:19" ht="37.5" customHeight="1" thickTop="1" thickBot="1">
      <c r="A10" s="133"/>
      <c r="B10" s="38"/>
      <c r="C10" s="136"/>
      <c r="D10" s="138"/>
      <c r="E10" s="138"/>
      <c r="F10" s="139"/>
      <c r="G10" s="39" t="s">
        <v>34</v>
      </c>
      <c r="H10" s="143"/>
      <c r="I10" s="123"/>
      <c r="J10" s="123"/>
      <c r="K10" s="123"/>
      <c r="L10" s="123"/>
      <c r="M10" s="128"/>
      <c r="N10" s="147"/>
      <c r="O10" s="149"/>
      <c r="R10" s="17"/>
    </row>
    <row r="11" spans="1:19" ht="30" customHeight="1" thickTop="1">
      <c r="A11" s="40">
        <v>1</v>
      </c>
      <c r="B11" s="56">
        <v>42071</v>
      </c>
      <c r="C11" s="41" t="s">
        <v>54</v>
      </c>
      <c r="D11" s="89" t="s">
        <v>55</v>
      </c>
      <c r="E11" s="42" t="s">
        <v>58</v>
      </c>
      <c r="F11" s="42" t="s">
        <v>57</v>
      </c>
      <c r="G11" s="43"/>
      <c r="H11" s="44">
        <f>IF($E$3="si",($H$5/$H$6*G11),IF($E$3="no",G11*$H$4,0))</f>
        <v>0</v>
      </c>
      <c r="I11" s="45"/>
      <c r="J11" s="45">
        <v>60</v>
      </c>
      <c r="K11" s="46"/>
      <c r="L11" s="47"/>
      <c r="M11" s="48"/>
      <c r="N11" s="49">
        <f>SUM(H11:M11)</f>
        <v>60</v>
      </c>
      <c r="O11" s="50"/>
      <c r="P11" s="51"/>
      <c r="R11" s="17"/>
    </row>
    <row r="12" spans="1:19" ht="30" customHeight="1">
      <c r="A12" s="52">
        <v>2</v>
      </c>
      <c r="B12" s="56">
        <v>42071</v>
      </c>
      <c r="C12" s="41" t="s">
        <v>54</v>
      </c>
      <c r="D12" s="89" t="s">
        <v>56</v>
      </c>
      <c r="E12" s="42" t="s">
        <v>58</v>
      </c>
      <c r="F12" s="42" t="s">
        <v>57</v>
      </c>
      <c r="G12" s="54"/>
      <c r="H12" s="44">
        <f>IF($E$3="si",($H$5/$H$6*G12),IF($E$3="no",G12*$H$4,0))</f>
        <v>0</v>
      </c>
      <c r="I12" s="45"/>
      <c r="J12" s="45"/>
      <c r="K12" s="46"/>
      <c r="L12" s="47"/>
      <c r="M12" s="48">
        <v>10.95</v>
      </c>
      <c r="N12" s="49">
        <f>SUM(H12:M12)</f>
        <v>10.95</v>
      </c>
      <c r="O12" s="55"/>
      <c r="P12" s="51"/>
      <c r="R12" s="17"/>
    </row>
    <row r="13" spans="1:19" ht="30" customHeight="1">
      <c r="A13" s="52">
        <v>3</v>
      </c>
      <c r="B13" s="56">
        <v>42075</v>
      </c>
      <c r="C13" s="41" t="s">
        <v>54</v>
      </c>
      <c r="D13" s="53" t="s">
        <v>59</v>
      </c>
      <c r="E13" s="42" t="s">
        <v>62</v>
      </c>
      <c r="F13" s="42" t="s">
        <v>63</v>
      </c>
      <c r="G13" s="54"/>
      <c r="H13" s="44">
        <f t="shared" ref="H13:H18" si="0">IF($E$3="si",($H$5/$H$6*G13),IF($E$3="no",G13*$H$4,0))</f>
        <v>0</v>
      </c>
      <c r="I13" s="45"/>
      <c r="J13" s="45">
        <v>390</v>
      </c>
      <c r="K13" s="46"/>
      <c r="L13" s="47"/>
      <c r="M13" s="48"/>
      <c r="N13" s="49">
        <f>SUM(H13:M13)</f>
        <v>390</v>
      </c>
      <c r="O13" s="55"/>
      <c r="P13" s="51"/>
      <c r="R13" s="17"/>
    </row>
    <row r="14" spans="1:19" ht="30" customHeight="1">
      <c r="A14" s="52">
        <v>4</v>
      </c>
      <c r="B14" s="56">
        <v>42075</v>
      </c>
      <c r="C14" s="41" t="s">
        <v>54</v>
      </c>
      <c r="D14" s="89" t="s">
        <v>60</v>
      </c>
      <c r="E14" s="42" t="s">
        <v>62</v>
      </c>
      <c r="F14" s="42" t="s">
        <v>63</v>
      </c>
      <c r="G14" s="54"/>
      <c r="H14" s="44">
        <f t="shared" si="0"/>
        <v>0</v>
      </c>
      <c r="I14" s="45"/>
      <c r="J14" s="45"/>
      <c r="K14" s="46"/>
      <c r="L14" s="47"/>
      <c r="M14" s="48">
        <v>23.4</v>
      </c>
      <c r="N14" s="49">
        <f t="shared" ref="N14:N18" si="1">SUM(H14:M14)</f>
        <v>23.4</v>
      </c>
      <c r="O14" s="55"/>
      <c r="P14" s="51"/>
      <c r="R14" s="17"/>
    </row>
    <row r="15" spans="1:19" ht="30" customHeight="1">
      <c r="A15" s="52">
        <v>5</v>
      </c>
      <c r="B15" s="56">
        <v>42076</v>
      </c>
      <c r="C15" s="41" t="s">
        <v>54</v>
      </c>
      <c r="D15" s="41" t="s">
        <v>61</v>
      </c>
      <c r="E15" s="42" t="s">
        <v>62</v>
      </c>
      <c r="F15" s="42" t="s">
        <v>63</v>
      </c>
      <c r="G15" s="54"/>
      <c r="H15" s="44">
        <f t="shared" si="0"/>
        <v>0</v>
      </c>
      <c r="I15" s="45">
        <v>2.75</v>
      </c>
      <c r="J15" s="45"/>
      <c r="K15" s="46"/>
      <c r="L15" s="47"/>
      <c r="M15" s="48"/>
      <c r="N15" s="49">
        <f t="shared" si="1"/>
        <v>2.75</v>
      </c>
      <c r="O15" s="55"/>
      <c r="P15" s="51"/>
      <c r="R15" s="17"/>
    </row>
    <row r="16" spans="1:19" ht="30" customHeight="1">
      <c r="A16" s="52">
        <v>6</v>
      </c>
      <c r="B16" s="56"/>
      <c r="C16" s="41"/>
      <c r="D16" s="89"/>
      <c r="E16" s="42"/>
      <c r="F16" s="42"/>
      <c r="G16" s="54"/>
      <c r="H16" s="44">
        <f t="shared" si="0"/>
        <v>0</v>
      </c>
      <c r="I16" s="45"/>
      <c r="J16" s="45"/>
      <c r="K16" s="46"/>
      <c r="L16" s="47"/>
      <c r="M16" s="48"/>
      <c r="N16" s="49">
        <f t="shared" si="1"/>
        <v>0</v>
      </c>
      <c r="O16" s="55"/>
      <c r="P16" s="51"/>
      <c r="R16" s="17"/>
    </row>
    <row r="17" spans="1:18">
      <c r="A17" s="52">
        <v>7</v>
      </c>
      <c r="B17" s="56"/>
      <c r="C17" s="41"/>
      <c r="D17" s="41"/>
      <c r="E17" s="42"/>
      <c r="F17" s="42"/>
      <c r="G17" s="54"/>
      <c r="H17" s="44">
        <f t="shared" si="0"/>
        <v>0</v>
      </c>
      <c r="I17" s="45"/>
      <c r="J17" s="45"/>
      <c r="K17" s="46"/>
      <c r="L17" s="47"/>
      <c r="M17" s="48"/>
      <c r="N17" s="49">
        <f t="shared" si="1"/>
        <v>0</v>
      </c>
      <c r="O17" s="55"/>
      <c r="P17" s="51"/>
      <c r="R17" s="17"/>
    </row>
    <row r="18" spans="1:18">
      <c r="A18" s="52">
        <v>8</v>
      </c>
      <c r="B18" s="56"/>
      <c r="C18" s="41"/>
      <c r="D18" s="41"/>
      <c r="E18" s="42"/>
      <c r="F18" s="42"/>
      <c r="G18" s="54"/>
      <c r="H18" s="44">
        <f t="shared" si="0"/>
        <v>0</v>
      </c>
      <c r="I18" s="45"/>
      <c r="J18" s="45"/>
      <c r="K18" s="46"/>
      <c r="L18" s="47"/>
      <c r="M18" s="48"/>
      <c r="N18" s="49">
        <f t="shared" si="1"/>
        <v>0</v>
      </c>
      <c r="O18" s="55"/>
      <c r="P18" s="51"/>
      <c r="R18" s="17"/>
    </row>
    <row r="19" spans="1:18">
      <c r="P19" s="60"/>
    </row>
    <row r="20" spans="1:18">
      <c r="A20" s="61"/>
      <c r="B20" s="62"/>
      <c r="C20" s="62"/>
      <c r="D20" s="62"/>
      <c r="E20" s="62"/>
      <c r="F20" s="62"/>
      <c r="G20" s="62"/>
      <c r="H20" s="62"/>
      <c r="I20" s="62"/>
      <c r="J20" s="63"/>
      <c r="K20" s="63"/>
      <c r="L20" s="62"/>
      <c r="M20" s="62"/>
      <c r="N20" s="62"/>
      <c r="O20" s="62"/>
      <c r="P20" s="64"/>
      <c r="Q20" s="5"/>
    </row>
    <row r="21" spans="1:18">
      <c r="A21" s="65"/>
      <c r="B21" s="66"/>
      <c r="C21" s="67"/>
      <c r="D21" s="68"/>
      <c r="E21" s="68"/>
      <c r="F21" s="69"/>
      <c r="G21" s="70"/>
      <c r="H21" s="71"/>
      <c r="I21" s="72"/>
      <c r="J21" s="63"/>
      <c r="K21" s="63"/>
      <c r="L21" s="72"/>
      <c r="M21" s="72"/>
      <c r="N21" s="73"/>
      <c r="O21" s="74"/>
      <c r="P21" s="63"/>
      <c r="Q21" s="5"/>
    </row>
    <row r="22" spans="1:18">
      <c r="A22" s="61"/>
      <c r="B22" s="75" t="s">
        <v>35</v>
      </c>
      <c r="C22" s="75"/>
      <c r="D22" s="75"/>
      <c r="E22" s="62"/>
      <c r="F22" s="62"/>
      <c r="G22" s="75" t="s">
        <v>36</v>
      </c>
      <c r="H22" s="75"/>
      <c r="I22" s="75"/>
      <c r="J22" s="63"/>
      <c r="K22" s="63"/>
      <c r="L22" s="75" t="s">
        <v>37</v>
      </c>
      <c r="M22" s="75"/>
      <c r="N22" s="75"/>
      <c r="O22" s="62"/>
      <c r="P22" s="63"/>
      <c r="Q22" s="5"/>
    </row>
    <row r="23" spans="1:18">
      <c r="A23" s="61"/>
      <c r="B23" s="62"/>
      <c r="C23" s="62"/>
      <c r="D23" s="62"/>
      <c r="E23" s="62"/>
      <c r="F23" s="62"/>
      <c r="G23" s="62"/>
      <c r="H23" s="62"/>
      <c r="I23" s="62"/>
      <c r="J23" s="63"/>
      <c r="K23" s="63"/>
      <c r="L23" s="62"/>
      <c r="M23" s="62"/>
      <c r="N23" s="62"/>
      <c r="O23" s="62"/>
      <c r="P23" s="63"/>
      <c r="Q23" s="5"/>
    </row>
    <row r="24" spans="1:18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63"/>
      <c r="L24" s="62"/>
      <c r="M24" s="62"/>
      <c r="N24" s="62"/>
      <c r="O24" s="62"/>
      <c r="P24" s="63"/>
      <c r="Q24" s="5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21 D13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L11:M18 K17:K18 H12:J18 H11:K11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5354330708661419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tabSelected="1" view="pageBreakPreview" topLeftCell="D1" zoomScale="60" workbookViewId="0">
      <selection activeCell="F2" sqref="F2"/>
    </sheetView>
  </sheetViews>
  <sheetFormatPr defaultColWidth="9.28515625" defaultRowHeight="18.75"/>
  <cols>
    <col min="1" max="1" width="6.7109375" style="59" customWidth="1"/>
    <col min="2" max="2" width="16.42578125" style="17" customWidth="1"/>
    <col min="3" max="3" width="27.7109375" style="17" customWidth="1"/>
    <col min="4" max="4" width="29.42578125" style="17" customWidth="1"/>
    <col min="5" max="5" width="22.7109375" style="17" customWidth="1"/>
    <col min="6" max="6" width="42.7109375" style="17" customWidth="1"/>
    <col min="7" max="7" width="29.7109375" style="17" bestFit="1" customWidth="1"/>
    <col min="8" max="8" width="26.42578125" style="17" customWidth="1"/>
    <col min="9" max="9" width="22.42578125" style="17" customWidth="1"/>
    <col min="10" max="11" width="25.7109375" style="17" customWidth="1"/>
    <col min="12" max="12" width="25.42578125" style="17" customWidth="1"/>
    <col min="13" max="13" width="19.7109375" style="17" customWidth="1"/>
    <col min="14" max="14" width="30.7109375" style="17" customWidth="1"/>
    <col min="15" max="15" width="27.28515625" style="17" customWidth="1"/>
    <col min="16" max="16" width="19.7109375" style="17" customWidth="1"/>
    <col min="17" max="17" width="19.7109375" style="5" hidden="1" customWidth="1"/>
    <col min="18" max="18" width="31.28515625" style="17" customWidth="1"/>
    <col min="19" max="16384" width="9.28515625" style="17"/>
  </cols>
  <sheetData>
    <row r="1" spans="1:18" s="4" customFormat="1" ht="65.25" customHeight="1">
      <c r="A1" s="1"/>
      <c r="B1" s="124" t="s">
        <v>0</v>
      </c>
      <c r="C1" s="124"/>
      <c r="D1" s="125" t="s">
        <v>38</v>
      </c>
      <c r="E1" s="125"/>
      <c r="F1" s="2">
        <v>42064</v>
      </c>
      <c r="G1" s="3" t="s">
        <v>67</v>
      </c>
      <c r="L1" s="4" t="s">
        <v>2</v>
      </c>
      <c r="M1" s="5">
        <f>+P1-N7</f>
        <v>0</v>
      </c>
      <c r="N1" s="6" t="s">
        <v>3</v>
      </c>
      <c r="O1" s="7"/>
      <c r="P1" s="76">
        <f>SUM(H7:M7)</f>
        <v>23260</v>
      </c>
      <c r="Q1" s="5" t="s">
        <v>39</v>
      </c>
      <c r="R1" s="170">
        <f>SUM(P11:P18)</f>
        <v>118.21868932779005</v>
      </c>
    </row>
    <row r="2" spans="1:18" s="4" customFormat="1" ht="57.75" customHeight="1">
      <c r="A2" s="1"/>
      <c r="B2" s="126" t="s">
        <v>5</v>
      </c>
      <c r="C2" s="126"/>
      <c r="D2" s="125"/>
      <c r="E2" s="125"/>
      <c r="F2" s="9"/>
      <c r="G2" s="9"/>
      <c r="N2" s="10" t="s">
        <v>6</v>
      </c>
      <c r="O2" s="11"/>
      <c r="P2" s="12"/>
      <c r="Q2" s="5" t="s">
        <v>7</v>
      </c>
      <c r="R2" s="170"/>
    </row>
    <row r="3" spans="1:18" s="4" customFormat="1" ht="35.25" customHeight="1">
      <c r="A3" s="1"/>
      <c r="B3" s="126" t="s">
        <v>8</v>
      </c>
      <c r="C3" s="126"/>
      <c r="D3" s="125" t="s">
        <v>7</v>
      </c>
      <c r="E3" s="125"/>
      <c r="N3" s="10" t="s">
        <v>9</v>
      </c>
      <c r="O3" s="11"/>
      <c r="P3" s="77">
        <f>+O7</f>
        <v>0</v>
      </c>
      <c r="Q3" s="13"/>
      <c r="R3" s="170">
        <v>0</v>
      </c>
    </row>
    <row r="4" spans="1:18" s="4" customFormat="1" ht="35.25" customHeight="1" thickBot="1">
      <c r="A4" s="1"/>
      <c r="D4" s="14"/>
      <c r="E4" s="14"/>
      <c r="F4" s="10" t="s">
        <v>10</v>
      </c>
      <c r="G4" s="78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70"/>
    </row>
    <row r="5" spans="1:18" s="4" customFormat="1" ht="43.5" customHeight="1" thickTop="1" thickBot="1">
      <c r="A5" s="1"/>
      <c r="B5" s="21" t="s">
        <v>11</v>
      </c>
      <c r="C5" s="23"/>
      <c r="D5" s="24">
        <v>2</v>
      </c>
      <c r="E5" s="14"/>
      <c r="F5" s="10" t="s">
        <v>40</v>
      </c>
      <c r="G5" s="78">
        <v>1.1100000000000001</v>
      </c>
      <c r="N5" s="129" t="s">
        <v>13</v>
      </c>
      <c r="O5" s="129"/>
      <c r="P5" s="79">
        <f>P1-P2-P3</f>
        <v>23260</v>
      </c>
      <c r="Q5" s="13"/>
      <c r="R5" s="170">
        <f>R1-R3</f>
        <v>118.21868932779005</v>
      </c>
    </row>
    <row r="6" spans="1:18" s="4" customFormat="1" ht="43.5" customHeight="1" thickTop="1" thickBot="1">
      <c r="A6" s="1"/>
      <c r="B6" s="80" t="s">
        <v>64</v>
      </c>
      <c r="C6" s="80"/>
      <c r="D6" s="14"/>
      <c r="E6" s="14"/>
      <c r="F6" s="10" t="s">
        <v>41</v>
      </c>
      <c r="G6" s="81">
        <v>11.11</v>
      </c>
      <c r="Q6" s="13"/>
    </row>
    <row r="7" spans="1:18" s="4" customFormat="1" ht="27" customHeight="1" thickTop="1" thickBot="1">
      <c r="A7" s="150" t="s">
        <v>16</v>
      </c>
      <c r="B7" s="151"/>
      <c r="C7" s="152"/>
      <c r="D7" s="153" t="s">
        <v>17</v>
      </c>
      <c r="E7" s="154"/>
      <c r="F7" s="154"/>
      <c r="G7" s="82">
        <f>SUM(G12:G18)</f>
        <v>0</v>
      </c>
      <c r="H7" s="83">
        <f>SUM(H11:H18)</f>
        <v>0</v>
      </c>
      <c r="I7" s="84">
        <f>SUM(I11:I18)</f>
        <v>0</v>
      </c>
      <c r="J7" s="84">
        <f>SUM(J11:J18)</f>
        <v>0</v>
      </c>
      <c r="K7" s="84">
        <f>SUM(K11:K18)</f>
        <v>0</v>
      </c>
      <c r="L7" s="84">
        <f>SUM(L11:L18)</f>
        <v>20460</v>
      </c>
      <c r="M7" s="85">
        <f>SUM(M11:M18)</f>
        <v>2800</v>
      </c>
      <c r="N7" s="86">
        <f>SUM(N11:N18)</f>
        <v>23260</v>
      </c>
      <c r="O7" s="87">
        <f>SUM(O12:O18)</f>
        <v>0</v>
      </c>
    </row>
    <row r="8" spans="1:18" ht="36" customHeight="1" thickTop="1" thickBot="1">
      <c r="A8" s="133"/>
      <c r="B8" s="138" t="s">
        <v>29</v>
      </c>
      <c r="C8" s="138" t="s">
        <v>18</v>
      </c>
      <c r="D8" s="155" t="s">
        <v>19</v>
      </c>
      <c r="E8" s="138" t="s">
        <v>42</v>
      </c>
      <c r="F8" s="157" t="s">
        <v>43</v>
      </c>
      <c r="G8" s="158" t="s">
        <v>22</v>
      </c>
      <c r="H8" s="167" t="s">
        <v>23</v>
      </c>
      <c r="I8" s="123" t="s">
        <v>24</v>
      </c>
      <c r="J8" s="122" t="s">
        <v>25</v>
      </c>
      <c r="K8" s="122" t="s">
        <v>26</v>
      </c>
      <c r="L8" s="144" t="s">
        <v>27</v>
      </c>
      <c r="M8" s="145"/>
      <c r="N8" s="147" t="s">
        <v>3</v>
      </c>
      <c r="O8" s="149" t="s">
        <v>28</v>
      </c>
      <c r="P8" s="160" t="s">
        <v>44</v>
      </c>
      <c r="Q8" s="17"/>
    </row>
    <row r="9" spans="1:18" ht="36" customHeight="1" thickTop="1" thickBot="1">
      <c r="A9" s="133"/>
      <c r="B9" s="138" t="s">
        <v>45</v>
      </c>
      <c r="C9" s="138"/>
      <c r="D9" s="156"/>
      <c r="E9" s="138"/>
      <c r="F9" s="157"/>
      <c r="G9" s="159"/>
      <c r="H9" s="167" t="s">
        <v>30</v>
      </c>
      <c r="I9" s="123" t="s">
        <v>30</v>
      </c>
      <c r="J9" s="123"/>
      <c r="K9" s="123" t="s">
        <v>31</v>
      </c>
      <c r="L9" s="163" t="s">
        <v>32</v>
      </c>
      <c r="M9" s="165" t="s">
        <v>33</v>
      </c>
      <c r="N9" s="147"/>
      <c r="O9" s="149"/>
      <c r="P9" s="161"/>
      <c r="Q9" s="17"/>
    </row>
    <row r="10" spans="1:18" ht="37.5" customHeight="1" thickTop="1" thickBot="1">
      <c r="A10" s="133"/>
      <c r="B10" s="138"/>
      <c r="C10" s="138"/>
      <c r="D10" s="156"/>
      <c r="E10" s="138"/>
      <c r="F10" s="157"/>
      <c r="G10" s="88" t="s">
        <v>34</v>
      </c>
      <c r="H10" s="167"/>
      <c r="I10" s="123"/>
      <c r="J10" s="123"/>
      <c r="K10" s="123"/>
      <c r="L10" s="164"/>
      <c r="M10" s="166"/>
      <c r="N10" s="147"/>
      <c r="O10" s="149"/>
      <c r="P10" s="162"/>
      <c r="Q10" s="17"/>
    </row>
    <row r="11" spans="1:18" ht="19.5" thickTop="1">
      <c r="A11" s="40">
        <v>1</v>
      </c>
      <c r="B11" s="56">
        <v>42075</v>
      </c>
      <c r="C11" s="41" t="s">
        <v>54</v>
      </c>
      <c r="D11" s="89" t="s">
        <v>68</v>
      </c>
      <c r="E11" s="89" t="s">
        <v>65</v>
      </c>
      <c r="F11" s="57"/>
      <c r="G11" s="94"/>
      <c r="H11" s="92">
        <f t="shared" ref="H11" si="0">IF($D$3="si",($G$5/$G$6*G11),IF($D$3="no",G11*$G$4,0))</f>
        <v>0</v>
      </c>
      <c r="I11" s="46"/>
      <c r="J11" s="47"/>
      <c r="K11" s="93"/>
      <c r="L11" s="48">
        <v>20460</v>
      </c>
      <c r="M11" s="58"/>
      <c r="N11" s="49">
        <f t="shared" ref="N11" si="1">SUM(H11:M11)</f>
        <v>20460</v>
      </c>
      <c r="O11" s="55"/>
      <c r="P11" s="168">
        <f>N11/196.754</f>
        <v>103.98772070707585</v>
      </c>
      <c r="Q11" s="17"/>
    </row>
    <row r="12" spans="1:18" ht="30" customHeight="1">
      <c r="A12" s="52">
        <v>2</v>
      </c>
      <c r="B12" s="56">
        <v>42075</v>
      </c>
      <c r="C12" s="41" t="s">
        <v>54</v>
      </c>
      <c r="D12" s="89" t="s">
        <v>56</v>
      </c>
      <c r="E12" s="89" t="s">
        <v>65</v>
      </c>
      <c r="F12" s="90"/>
      <c r="G12" s="91"/>
      <c r="H12" s="92">
        <f>IF($D$3="si",($G$5/$G$6*G12),IF($D$3="no",G12*$G$4,0))</f>
        <v>0</v>
      </c>
      <c r="I12" s="46"/>
      <c r="J12" s="47"/>
      <c r="K12" s="93"/>
      <c r="L12" s="93"/>
      <c r="M12" s="58">
        <v>2800</v>
      </c>
      <c r="N12" s="49">
        <f>SUM(H12:M12)</f>
        <v>2800</v>
      </c>
      <c r="O12" s="50"/>
      <c r="P12" s="168">
        <f>N12/196.754</f>
        <v>14.230968620714192</v>
      </c>
      <c r="Q12" s="17"/>
      <c r="R12" s="5"/>
    </row>
    <row r="13" spans="1:18" ht="30" customHeight="1">
      <c r="A13" s="52">
        <v>3</v>
      </c>
      <c r="B13" s="56"/>
      <c r="C13" s="41"/>
      <c r="D13" s="89"/>
      <c r="E13" s="89"/>
      <c r="F13" s="90"/>
      <c r="G13" s="94"/>
      <c r="H13" s="92">
        <f>IF($D$3="si",($G$5/$G$6*G13),IF($D$3="no",G13*$G$4,0))</f>
        <v>0</v>
      </c>
      <c r="I13" s="46"/>
      <c r="J13" s="47"/>
      <c r="K13" s="93"/>
      <c r="L13" s="48"/>
      <c r="M13" s="58"/>
      <c r="N13" s="49">
        <f>SUM(H13:M13)</f>
        <v>0</v>
      </c>
      <c r="O13" s="55"/>
      <c r="P13" s="168"/>
      <c r="Q13" s="17"/>
      <c r="R13" s="5"/>
    </row>
    <row r="14" spans="1:18" ht="30" customHeight="1">
      <c r="A14" s="52">
        <v>4</v>
      </c>
      <c r="B14" s="56"/>
      <c r="C14" s="41"/>
      <c r="D14" s="89"/>
      <c r="E14" s="89"/>
      <c r="F14" s="90"/>
      <c r="G14" s="94"/>
      <c r="H14" s="92">
        <f t="shared" ref="H14:H15" si="2">IF($D$3="si",($G$5/$G$6*G14),IF($D$3="no",G14*$G$4,0))</f>
        <v>0</v>
      </c>
      <c r="I14" s="46"/>
      <c r="J14" s="47"/>
      <c r="K14" s="93"/>
      <c r="L14" s="48"/>
      <c r="M14" s="58"/>
      <c r="N14" s="49">
        <f t="shared" ref="N14:N15" si="3">SUM(H14:M14)</f>
        <v>0</v>
      </c>
      <c r="O14" s="55"/>
      <c r="P14" s="168"/>
      <c r="Q14" s="17"/>
      <c r="R14" s="5"/>
    </row>
    <row r="15" spans="1:18" ht="30" customHeight="1">
      <c r="A15" s="52">
        <v>5</v>
      </c>
      <c r="B15" s="56"/>
      <c r="C15" s="41"/>
      <c r="D15" s="89"/>
      <c r="E15" s="89"/>
      <c r="F15" s="90"/>
      <c r="G15" s="94"/>
      <c r="H15" s="92">
        <f t="shared" si="2"/>
        <v>0</v>
      </c>
      <c r="I15" s="46"/>
      <c r="J15" s="47"/>
      <c r="K15" s="93"/>
      <c r="L15" s="48"/>
      <c r="M15" s="58"/>
      <c r="N15" s="49">
        <f t="shared" si="3"/>
        <v>0</v>
      </c>
      <c r="O15" s="55"/>
      <c r="P15" s="168"/>
      <c r="Q15" s="17"/>
    </row>
    <row r="16" spans="1:18" ht="30" customHeight="1">
      <c r="A16" s="52">
        <v>6</v>
      </c>
      <c r="B16" s="56"/>
      <c r="C16" s="41"/>
      <c r="D16" s="89"/>
      <c r="E16" s="89"/>
      <c r="F16" s="90"/>
      <c r="G16" s="94"/>
      <c r="H16" s="92">
        <f t="shared" ref="H16:H17" si="4">IF($D$3="si",($G$5/$G$6*G16),IF($D$3="no",G16*$G$4,0))</f>
        <v>0</v>
      </c>
      <c r="I16" s="46"/>
      <c r="J16" s="47"/>
      <c r="K16" s="93"/>
      <c r="L16" s="48"/>
      <c r="M16" s="58"/>
      <c r="N16" s="49">
        <f t="shared" ref="N16:N17" si="5">SUM(H16:M16)</f>
        <v>0</v>
      </c>
      <c r="O16" s="55"/>
      <c r="P16" s="168"/>
      <c r="Q16" s="17"/>
    </row>
    <row r="17" spans="1:17" ht="30" customHeight="1">
      <c r="A17" s="52">
        <v>7</v>
      </c>
      <c r="B17" s="56"/>
      <c r="C17" s="41"/>
      <c r="D17" s="89"/>
      <c r="E17" s="89"/>
      <c r="F17" s="90"/>
      <c r="G17" s="94"/>
      <c r="H17" s="92">
        <f t="shared" si="4"/>
        <v>0</v>
      </c>
      <c r="I17" s="46"/>
      <c r="J17" s="47"/>
      <c r="K17" s="93"/>
      <c r="L17" s="48"/>
      <c r="M17" s="58"/>
      <c r="N17" s="49">
        <f t="shared" si="5"/>
        <v>0</v>
      </c>
      <c r="O17" s="55"/>
      <c r="P17" s="168"/>
      <c r="Q17" s="17"/>
    </row>
    <row r="18" spans="1:17">
      <c r="A18" s="52">
        <v>8</v>
      </c>
      <c r="B18" s="56"/>
      <c r="C18" s="41"/>
      <c r="D18" s="89"/>
      <c r="E18" s="89"/>
      <c r="F18" s="90"/>
      <c r="G18" s="94"/>
      <c r="H18" s="92">
        <f t="shared" ref="H18" si="6">IF($D$3="si",($G$5/$G$6*G18),IF($D$3="no",G18*$G$4,0))</f>
        <v>0</v>
      </c>
      <c r="I18" s="46"/>
      <c r="J18" s="47"/>
      <c r="K18" s="93"/>
      <c r="L18" s="48"/>
      <c r="M18" s="58"/>
      <c r="N18" s="49">
        <f t="shared" ref="N18" si="7">SUM(H18:M18)</f>
        <v>0</v>
      </c>
      <c r="O18" s="55"/>
      <c r="P18" s="168"/>
      <c r="Q18" s="17"/>
    </row>
    <row r="19" spans="1:17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Q19" s="17"/>
    </row>
    <row r="20" spans="1:17">
      <c r="A20" s="65"/>
      <c r="B20" s="66"/>
      <c r="C20" s="67"/>
      <c r="D20" s="68"/>
      <c r="E20" s="68"/>
      <c r="F20" s="69"/>
      <c r="G20" s="70"/>
      <c r="H20" s="71"/>
      <c r="I20" s="72"/>
      <c r="J20" s="72"/>
      <c r="K20" s="72"/>
      <c r="L20" s="72"/>
      <c r="M20" s="72"/>
      <c r="N20" s="73"/>
      <c r="O20" s="74"/>
      <c r="Q20" s="17"/>
    </row>
    <row r="21" spans="1:17">
      <c r="A21" s="61"/>
      <c r="B21" s="75" t="s">
        <v>46</v>
      </c>
      <c r="C21" s="75"/>
      <c r="D21" s="75"/>
      <c r="E21" s="62"/>
      <c r="F21" s="62"/>
      <c r="G21" s="75" t="s">
        <v>47</v>
      </c>
      <c r="H21" s="75"/>
      <c r="I21" s="75"/>
      <c r="J21" s="62"/>
      <c r="K21" s="62"/>
      <c r="L21" s="75" t="s">
        <v>48</v>
      </c>
      <c r="M21" s="75"/>
      <c r="N21" s="75"/>
      <c r="O21" s="62"/>
      <c r="Q21" s="17"/>
    </row>
    <row r="22" spans="1:17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7"/>
    </row>
    <row r="23" spans="1:17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1:M11 H13:H18 J14:L18 J12:M13 H12:I12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 F11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71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10"/>
  <sheetViews>
    <sheetView workbookViewId="0">
      <selection activeCell="F13" sqref="F13"/>
    </sheetView>
  </sheetViews>
  <sheetFormatPr defaultColWidth="11.42578125" defaultRowHeight="15"/>
  <cols>
    <col min="2" max="2" width="14.7109375" style="96" bestFit="1" customWidth="1"/>
    <col min="3" max="3" width="11.42578125" style="97"/>
  </cols>
  <sheetData>
    <row r="1" spans="1:7">
      <c r="A1" s="99" t="s">
        <v>49</v>
      </c>
      <c r="B1" s="100" t="s">
        <v>50</v>
      </c>
      <c r="C1" s="101" t="s">
        <v>51</v>
      </c>
      <c r="E1" s="99" t="s">
        <v>52</v>
      </c>
      <c r="F1" s="169" t="s">
        <v>54</v>
      </c>
      <c r="G1" s="169"/>
    </row>
    <row r="2" spans="1:7">
      <c r="A2" s="102" t="s">
        <v>53</v>
      </c>
      <c r="B2" s="118">
        <f>'Expense EURO'!P1</f>
        <v>487.1</v>
      </c>
      <c r="C2" s="103">
        <f>B2</f>
        <v>487.1</v>
      </c>
      <c r="E2" s="113" t="s">
        <v>53</v>
      </c>
      <c r="F2" s="114" t="s">
        <v>64</v>
      </c>
    </row>
    <row r="3" spans="1:7">
      <c r="A3" s="104" t="s">
        <v>64</v>
      </c>
      <c r="B3" s="120">
        <f>'Expense KZT'!$P$1</f>
        <v>23260</v>
      </c>
      <c r="C3" s="106">
        <f>'Expense KZT'!R5</f>
        <v>118.21868932779005</v>
      </c>
      <c r="E3" s="116">
        <f>SUM(E4:E10)</f>
        <v>487.09999999999997</v>
      </c>
      <c r="F3" s="117">
        <f>SUM(F4:F10)</f>
        <v>118.21868932779005</v>
      </c>
    </row>
    <row r="4" spans="1:7">
      <c r="E4" s="110">
        <f>IF('Expense EURO'!$C11=TOTAL!$F$1,'Expense EURO'!$N11,"")</f>
        <v>60</v>
      </c>
      <c r="F4" s="121">
        <f>IF('Expense KZT'!$C11=TOTAL!$F$1,'Expense KZT'!$P11,"")</f>
        <v>103.98772070707585</v>
      </c>
    </row>
    <row r="5" spans="1:7">
      <c r="A5" s="104"/>
      <c r="B5" s="119"/>
      <c r="C5" s="106"/>
      <c r="E5" s="111">
        <f>IF('Expense EURO'!$C12=TOTAL!$F$1,'Expense EURO'!$N12,"")</f>
        <v>10.95</v>
      </c>
      <c r="F5" s="112">
        <f>IF('Expense KZT'!$C12=TOTAL!$F$1,'Expense KZT'!$P12,"")</f>
        <v>14.230968620714192</v>
      </c>
    </row>
    <row r="6" spans="1:7">
      <c r="A6" s="104"/>
      <c r="B6" s="105"/>
      <c r="C6" s="106"/>
      <c r="E6" s="111">
        <f>IF('Expense EURO'!$C13=TOTAL!$F$1,'Expense EURO'!$N13,"")</f>
        <v>390</v>
      </c>
      <c r="F6" s="112" t="str">
        <f>IF('Expense KZT'!$C13=TOTAL!$F$1,'Expense KZT'!$P13,"")</f>
        <v/>
      </c>
    </row>
    <row r="7" spans="1:7">
      <c r="A7" s="107"/>
      <c r="B7" s="108"/>
      <c r="C7" s="109"/>
      <c r="E7" s="111">
        <f>IF('Expense EURO'!$C14=TOTAL!$F$1,'Expense EURO'!$N14,"")</f>
        <v>23.4</v>
      </c>
      <c r="F7" s="112" t="str">
        <f>IF('Expense KZT'!$C14=TOTAL!$F$1,'Expense KZT'!$P14,"")</f>
        <v/>
      </c>
    </row>
    <row r="8" spans="1:7">
      <c r="C8" s="115">
        <f>SUM(C2:C7)</f>
        <v>605.31868932779003</v>
      </c>
      <c r="D8" s="98"/>
      <c r="E8" s="111">
        <f>IF('Expense EURO'!$C15=TOTAL!$F$1,'Expense EURO'!$N15,"")</f>
        <v>2.75</v>
      </c>
      <c r="F8" s="112" t="str">
        <f>IF('Expense KZT'!$C15=TOTAL!$F$1,'Expense KZT'!$P15,"")</f>
        <v/>
      </c>
    </row>
    <row r="9" spans="1:7">
      <c r="E9" s="111" t="str">
        <f>IF('Expense EURO'!$C16=TOTAL!$F$1,'Expense EURO'!$N16,"")</f>
        <v/>
      </c>
      <c r="F9" s="112" t="str">
        <f>IF('Expense KZT'!$C16=TOTAL!$F$1,'Expense KZT'!$P16,"")</f>
        <v/>
      </c>
    </row>
    <row r="10" spans="1:7">
      <c r="E10" s="111" t="str">
        <f>IF('Expense EURO'!$C17=TOTAL!$F$1,'Expense EURO'!$N17,"")</f>
        <v/>
      </c>
      <c r="F10" s="112" t="str">
        <f>IF('Expense KZT'!$C17=TOTAL!$F$1,'Expense KZT'!$P17,"")</f>
        <v/>
      </c>
    </row>
  </sheetData>
  <mergeCells count="1">
    <mergeCell ref="F1:G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EURO</vt:lpstr>
      <vt:lpstr>Expense KZT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revision/>
  <cp:lastPrinted>2015-03-31T08:21:56Z</cp:lastPrinted>
  <dcterms:created xsi:type="dcterms:W3CDTF">2013-11-13T16:07:28Z</dcterms:created>
  <dcterms:modified xsi:type="dcterms:W3CDTF">2015-03-31T08:27:32Z</dcterms:modified>
</cp:coreProperties>
</file>