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0" windowWidth="15480" windowHeight="7590" tabRatio="433" activeTab="1"/>
  </bookViews>
  <sheets>
    <sheet name="Nota Spese Italia" sheetId="1" r:id="rId1"/>
    <sheet name="Nota Spese CHK" sheetId="9" r:id="rId2"/>
  </sheets>
  <definedNames>
    <definedName name="_xlnm.Print_Area" localSheetId="1">'Nota Spese CHK'!$A$1:$R$49</definedName>
    <definedName name="_xlnm.Print_Area" localSheetId="0">'Nota Spese Italia'!$A$1:$R$23</definedName>
    <definedName name="_xlnm.Print_Titles" localSheetId="1">'Nota Spese CHK'!$1:$10</definedName>
    <definedName name="_xlnm.Print_Titles" localSheetId="0">'Nota Spese Italia'!$7:$10</definedName>
  </definedNames>
  <calcPr calcId="125725" concurrentCalc="0"/>
</workbook>
</file>

<file path=xl/calcChain.xml><?xml version="1.0" encoding="utf-8"?>
<calcChain xmlns="http://schemas.openxmlformats.org/spreadsheetml/2006/main">
  <c r="R2" i="9"/>
  <c r="R3"/>
  <c r="N15"/>
  <c r="R15"/>
  <c r="N27"/>
  <c r="R27"/>
  <c r="N36"/>
  <c r="R36"/>
  <c r="N22"/>
  <c r="R22"/>
  <c r="N18"/>
  <c r="R18"/>
  <c r="N41"/>
  <c r="R41"/>
  <c r="N37"/>
  <c r="R37"/>
  <c r="R1"/>
  <c r="R42"/>
  <c r="R39"/>
  <c r="R38"/>
  <c r="R34"/>
  <c r="R33"/>
  <c r="R32"/>
  <c r="R31"/>
  <c r="R30"/>
  <c r="R28"/>
  <c r="R25"/>
  <c r="R23"/>
  <c r="R21"/>
  <c r="R20"/>
  <c r="R17"/>
  <c r="R16"/>
  <c r="R14"/>
  <c r="R11"/>
  <c r="N19"/>
  <c r="N20"/>
  <c r="N21"/>
  <c r="N23"/>
  <c r="N40"/>
  <c r="N26"/>
  <c r="N13"/>
  <c r="H15" i="1"/>
  <c r="N43" i="9"/>
  <c r="N44"/>
  <c r="N45"/>
  <c r="N42"/>
  <c r="N39"/>
  <c r="N38"/>
  <c r="N12"/>
  <c r="N14"/>
  <c r="N16"/>
  <c r="N17"/>
  <c r="N24"/>
  <c r="N25"/>
  <c r="N28"/>
  <c r="N29"/>
  <c r="N30"/>
  <c r="N31"/>
  <c r="N32"/>
  <c r="N33"/>
  <c r="N34"/>
  <c r="N35"/>
  <c r="N11"/>
  <c r="O7"/>
  <c r="P3"/>
  <c r="M7"/>
  <c r="L7"/>
  <c r="K7"/>
  <c r="J7"/>
  <c r="I7"/>
  <c r="H7"/>
  <c r="G7"/>
  <c r="H16" i="1"/>
  <c r="N16"/>
  <c r="H17"/>
  <c r="N17"/>
  <c r="H18"/>
  <c r="N18"/>
  <c r="P1" i="9"/>
  <c r="P5"/>
  <c r="R5"/>
  <c r="N7"/>
  <c r="P7"/>
  <c r="M1"/>
  <c r="N15" i="1"/>
  <c r="H13"/>
  <c r="N13"/>
  <c r="H14"/>
  <c r="N14"/>
  <c r="H12"/>
  <c r="N12"/>
  <c r="H11"/>
  <c r="N11"/>
  <c r="O7"/>
  <c r="P3"/>
  <c r="M7"/>
  <c r="L7"/>
  <c r="K7"/>
  <c r="J7"/>
  <c r="I7"/>
  <c r="H7"/>
  <c r="P1"/>
  <c r="P5"/>
  <c r="N7"/>
  <c r="P7"/>
  <c r="M1"/>
  <c r="G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<sst xmlns="http://schemas.openxmlformats.org/spreadsheetml/2006/main" count="237" uniqueCount="71">
  <si>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</si>
  <si>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</si>
  <si>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</si>
  <si>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</si>
  <si>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</si>
  <si>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</si>
  <si>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</si>
  <si>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>TOTALE DOVUTO</t>
  </si>
  <si>
    <t>(importi in Euro € )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</si>
  <si>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</si>
  <si>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</si>
  <si>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</si>
  <si>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</si>
  <si>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</si>
  <si>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</si>
  <si>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</si>
  <si>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</si>
  <si>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</si>
  <si>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</si>
  <si>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</si>
  <si>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</si>
  <si>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</si>
  <si>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</si>
  <si>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</si>
  <si>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</si>
  <si>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</si>
  <si>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</si>
  <si>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</si>
  <si>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</si>
  <si>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</si>
  <si>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</si>
  <si>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</si>
  <si>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</si>
  <si>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</si>
  <si>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</si>
  <si>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</si>
  <si>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</si>
  <si>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Walter Furlan</t>
  </si>
  <si>
    <t>Ford Fiesta 1.4 97CV</t>
  </si>
  <si>
    <t>Daniele Milan</t>
  </si>
  <si>
    <t xml:space="preserve">Costo carburante - </t>
  </si>
  <si>
    <t>Consumo autovettura -</t>
  </si>
  <si>
    <t>SPESE ESTERO</t>
  </si>
  <si>
    <t>Paese</t>
  </si>
  <si>
    <t>Valuta</t>
  </si>
  <si>
    <t>SPESE VITTO / ALLOGGIO</t>
  </si>
  <si>
    <t>Controvalore € Carta Credito</t>
  </si>
  <si>
    <t>Costo Carburante</t>
  </si>
  <si>
    <t>pranzo</t>
  </si>
  <si>
    <t>cena</t>
  </si>
  <si>
    <t>Bar</t>
  </si>
  <si>
    <t>Svizzera</t>
  </si>
  <si>
    <t>CHK</t>
  </si>
  <si>
    <t>N/A</t>
  </si>
  <si>
    <t>(importi in Valuta CHF)</t>
  </si>
  <si>
    <t>ADV Training ZUEGG</t>
  </si>
  <si>
    <t>taxi</t>
  </si>
  <si>
    <t>bar</t>
  </si>
  <si>
    <t>snack</t>
  </si>
  <si>
    <t>Delivery ZUEGG</t>
  </si>
  <si>
    <t>restituzione contanti</t>
  </si>
  <si>
    <t>Italia</t>
  </si>
  <si>
    <t>checkout albergo</t>
  </si>
  <si>
    <t>prelievo</t>
  </si>
  <si>
    <t>Pranzo FAE per wellcome Davide</t>
  </si>
  <si>
    <t>Fiera UK</t>
  </si>
  <si>
    <t>telepass + parcheggio</t>
  </si>
  <si>
    <t>Viaggio Linate</t>
  </si>
  <si>
    <t>03_01</t>
  </si>
  <si>
    <t>03_02</t>
  </si>
  <si>
    <t>Spesa Personale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</si>
</sst>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14"/>
      <color rgb="FFFF0000"/>
      <name val="Gulim"/>
      <family val="2"/>
    </font>
    <font>
      <sz val="14"/>
      <color theme="1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169" fontId="1" fillId="6" borderId="12" xfId="0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1" fillId="9" borderId="41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4" fontId="1" fillId="2" borderId="46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right" vertical="center" wrapText="1"/>
    </xf>
    <xf numFmtId="0" fontId="2" fillId="9" borderId="0" xfId="0" applyFont="1" applyFill="1" applyBorder="1" applyAlignment="1" applyProtection="1">
      <alignment vertical="center"/>
    </xf>
    <xf numFmtId="0" fontId="1" fillId="8" borderId="42" xfId="0" applyNumberFormat="1" applyFont="1" applyFill="1" applyBorder="1" applyAlignment="1" applyProtection="1">
      <alignment horizontal="center" vertical="center"/>
    </xf>
    <xf numFmtId="0" fontId="1" fillId="8" borderId="43" xfId="0" applyNumberFormat="1" applyFont="1" applyFill="1" applyBorder="1" applyAlignment="1" applyProtection="1">
      <alignment vertical="center"/>
    </xf>
    <xf numFmtId="0" fontId="1" fillId="8" borderId="44" xfId="0" applyNumberFormat="1" applyFont="1" applyFill="1" applyBorder="1" applyAlignment="1" applyProtection="1">
      <alignment vertical="center"/>
    </xf>
    <xf numFmtId="38" fontId="1" fillId="2" borderId="60" xfId="0" applyNumberFormat="1" applyFont="1" applyFill="1" applyBorder="1" applyAlignment="1" applyProtection="1">
      <alignment horizontal="center" vertical="center"/>
    </xf>
    <xf numFmtId="168" fontId="1" fillId="2" borderId="61" xfId="0" applyNumberFormat="1" applyFont="1" applyFill="1" applyBorder="1" applyAlignment="1" applyProtection="1">
      <alignment horizontal="right" vertical="center"/>
    </xf>
    <xf numFmtId="168" fontId="1" fillId="2" borderId="62" xfId="0" applyNumberFormat="1" applyFont="1" applyFill="1" applyBorder="1" applyAlignment="1" applyProtection="1">
      <alignment horizontal="right" vertical="center"/>
    </xf>
    <xf numFmtId="168" fontId="1" fillId="2" borderId="63" xfId="0" applyNumberFormat="1" applyFont="1" applyFill="1" applyBorder="1" applyAlignment="1" applyProtection="1">
      <alignment horizontal="right" vertical="center"/>
    </xf>
    <xf numFmtId="168" fontId="1" fillId="2" borderId="64" xfId="0" applyNumberFormat="1" applyFont="1" applyFill="1" applyBorder="1" applyAlignment="1" applyProtection="1">
      <alignment horizontal="right" vertical="center"/>
    </xf>
    <xf numFmtId="0" fontId="2" fillId="7" borderId="63" xfId="0" applyFont="1" applyFill="1" applyBorder="1" applyAlignment="1" applyProtection="1">
      <alignment horizontal="center" vertical="center"/>
    </xf>
    <xf numFmtId="0" fontId="2" fillId="7" borderId="79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 wrapText="1"/>
    </xf>
    <xf numFmtId="171" fontId="1" fillId="0" borderId="89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</xf>
    <xf numFmtId="170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171" fontId="13" fillId="0" borderId="89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  <protection locked="0"/>
    </xf>
    <xf numFmtId="171" fontId="13" fillId="0" borderId="13" xfId="0" applyNumberFormat="1" applyFont="1" applyBorder="1" applyAlignment="1" applyProtection="1">
      <alignment horizontal="right" vertical="center"/>
      <protection locked="0"/>
    </xf>
    <xf numFmtId="171" fontId="13" fillId="0" borderId="18" xfId="0" applyNumberFormat="1" applyFont="1" applyBorder="1" applyAlignment="1" applyProtection="1">
      <alignment horizontal="right" vertical="center"/>
      <protection locked="0"/>
    </xf>
    <xf numFmtId="4" fontId="13" fillId="4" borderId="20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171" fontId="13" fillId="0" borderId="15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</xf>
    <xf numFmtId="2" fontId="1" fillId="3" borderId="20" xfId="1" applyNumberFormat="1" applyFont="1" applyFill="1" applyBorder="1" applyAlignment="1" applyProtection="1">
      <alignment horizontal="right" vertical="center"/>
    </xf>
    <xf numFmtId="170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171" fontId="14" fillId="0" borderId="89" xfId="0" applyNumberFormat="1" applyFont="1" applyBorder="1" applyAlignment="1" applyProtection="1">
      <alignment horizontal="right" vertical="center"/>
    </xf>
    <xf numFmtId="2" fontId="14" fillId="0" borderId="16" xfId="0" applyNumberFormat="1" applyFont="1" applyBorder="1" applyAlignment="1" applyProtection="1">
      <alignment horizontal="right" vertical="center"/>
      <protection locked="0"/>
    </xf>
    <xf numFmtId="2" fontId="14" fillId="0" borderId="13" xfId="0" applyNumberFormat="1" applyFont="1" applyBorder="1" applyAlignment="1" applyProtection="1">
      <alignment horizontal="right" vertical="center"/>
      <protection locked="0"/>
    </xf>
    <xf numFmtId="2" fontId="14" fillId="0" borderId="39" xfId="0" applyNumberFormat="1" applyFont="1" applyBorder="1" applyAlignment="1" applyProtection="1">
      <alignment horizontal="right" vertical="center"/>
      <protection locked="0"/>
    </xf>
    <xf numFmtId="2" fontId="14" fillId="0" borderId="18" xfId="0" applyNumberFormat="1" applyFont="1" applyBorder="1" applyAlignment="1" applyProtection="1">
      <alignment horizontal="right" vertical="center"/>
      <protection locked="0"/>
    </xf>
    <xf numFmtId="2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39" xfId="0" applyNumberFormat="1" applyFont="1" applyBorder="1" applyAlignment="1" applyProtection="1">
      <alignment horizontal="right" vertical="center"/>
      <protection locked="0"/>
    </xf>
    <xf numFmtId="171" fontId="1" fillId="0" borderId="39" xfId="0" applyNumberFormat="1" applyFont="1" applyBorder="1" applyAlignment="1" applyProtection="1">
      <alignment horizontal="right" vertical="center"/>
      <protection locked="0"/>
    </xf>
    <xf numFmtId="2" fontId="1" fillId="4" borderId="20" xfId="0" applyNumberFormat="1" applyFont="1" applyFill="1" applyBorder="1" applyAlignment="1" applyProtection="1">
      <alignment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2" fontId="14" fillId="4" borderId="20" xfId="0" applyNumberFormat="1" applyFont="1" applyFill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4" fontId="2" fillId="0" borderId="40" xfId="0" applyNumberFormat="1" applyFont="1" applyBorder="1" applyAlignment="1" applyProtection="1">
      <alignment horizontal="right" vertical="center"/>
    </xf>
    <xf numFmtId="4" fontId="2" fillId="0" borderId="40" xfId="0" applyNumberFormat="1" applyFont="1" applyBorder="1" applyAlignment="1" applyProtection="1">
      <alignment horizontal="right" vertical="center" wrapText="1"/>
    </xf>
    <xf numFmtId="4" fontId="14" fillId="0" borderId="40" xfId="0" applyNumberFormat="1" applyFont="1" applyBorder="1" applyAlignment="1" applyProtection="1">
      <alignment horizontal="right" vertical="center" wrapText="1"/>
    </xf>
    <xf numFmtId="2" fontId="13" fillId="0" borderId="16" xfId="0" applyNumberFormat="1" applyFont="1" applyBorder="1" applyAlignment="1" applyProtection="1">
      <alignment horizontal="right" vertical="center"/>
      <protection locked="0"/>
    </xf>
    <xf numFmtId="2" fontId="13" fillId="0" borderId="13" xfId="0" applyNumberFormat="1" applyFont="1" applyBorder="1" applyAlignment="1" applyProtection="1">
      <alignment horizontal="right" vertical="center"/>
      <protection locked="0"/>
    </xf>
    <xf numFmtId="2" fontId="13" fillId="0" borderId="39" xfId="0" applyNumberFormat="1" applyFont="1" applyBorder="1" applyAlignment="1" applyProtection="1">
      <alignment horizontal="right" vertical="center"/>
      <protection locked="0"/>
    </xf>
    <xf numFmtId="2" fontId="13" fillId="0" borderId="18" xfId="0" applyNumberFormat="1" applyFont="1" applyBorder="1" applyAlignment="1" applyProtection="1">
      <alignment horizontal="right" vertical="center"/>
      <protection locked="0"/>
    </xf>
    <xf numFmtId="2" fontId="13" fillId="0" borderId="19" xfId="0" applyNumberFormat="1" applyFont="1" applyBorder="1" applyAlignment="1" applyProtection="1">
      <alignment horizontal="right" vertical="center"/>
      <protection locked="0"/>
    </xf>
    <xf numFmtId="2" fontId="1" fillId="0" borderId="13" xfId="0" applyNumberFormat="1" applyFont="1" applyBorder="1" applyAlignment="1" applyProtection="1">
      <alignment horizontal="right" vertical="center"/>
      <protection locked="0"/>
    </xf>
    <xf numFmtId="2" fontId="13" fillId="4" borderId="20" xfId="0" applyNumberFormat="1" applyFont="1" applyFill="1" applyBorder="1" applyAlignment="1" applyProtection="1">
      <alignment vertical="center"/>
      <protection locked="0"/>
    </xf>
    <xf numFmtId="2" fontId="14" fillId="3" borderId="20" xfId="1" applyNumberFormat="1" applyFont="1" applyFill="1" applyBorder="1" applyAlignment="1" applyProtection="1">
      <alignment horizontal="right" vertical="center"/>
    </xf>
    <xf numFmtId="0" fontId="2" fillId="0" borderId="75" xfId="0" applyFont="1" applyBorder="1" applyAlignment="1" applyProtection="1">
      <alignment horizontal="center" vertical="center" textRotation="180"/>
    </xf>
    <xf numFmtId="0" fontId="2" fillId="0" borderId="77" xfId="0" applyFont="1" applyBorder="1" applyAlignment="1" applyProtection="1">
      <alignment horizontal="center" vertical="center" textRotation="180"/>
    </xf>
    <xf numFmtId="0" fontId="2" fillId="0" borderId="88" xfId="0" applyFont="1" applyBorder="1" applyAlignment="1" applyProtection="1">
      <alignment horizontal="center" vertical="center" textRotation="180"/>
    </xf>
    <xf numFmtId="0" fontId="2" fillId="3" borderId="7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86" xfId="0" applyFont="1" applyFill="1" applyBorder="1" applyAlignment="1" applyProtection="1">
      <alignment horizontal="center" vertical="center" wrapText="1"/>
    </xf>
    <xf numFmtId="0" fontId="1" fillId="6" borderId="65" xfId="0" applyNumberFormat="1" applyFont="1" applyFill="1" applyBorder="1" applyAlignment="1" applyProtection="1">
      <alignment horizontal="center" vertical="center"/>
    </xf>
    <xf numFmtId="0" fontId="1" fillId="6" borderId="76" xfId="0" applyNumberFormat="1" applyFont="1" applyFill="1" applyBorder="1" applyAlignment="1" applyProtection="1">
      <alignment horizontal="center" vertical="center"/>
    </xf>
    <xf numFmtId="0" fontId="1" fillId="6" borderId="78" xfId="0" applyNumberFormat="1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80" xfId="0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 wrapText="1"/>
    </xf>
    <xf numFmtId="0" fontId="2" fillId="7" borderId="67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8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83" xfId="0" applyFont="1" applyFill="1" applyBorder="1" applyAlignment="1" applyProtection="1">
      <alignment horizontal="center" vertical="center" wrapText="1"/>
    </xf>
    <xf numFmtId="4" fontId="1" fillId="0" borderId="74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4" fontId="1" fillId="0" borderId="87" xfId="0" applyNumberFormat="1" applyFont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84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10" borderId="42" xfId="0" applyNumberFormat="1" applyFont="1" applyFill="1" applyBorder="1" applyAlignment="1" applyProtection="1">
      <alignment horizontal="center" vertical="center"/>
    </xf>
    <xf numFmtId="0" fontId="1" fillId="10" borderId="43" xfId="0" applyNumberFormat="1" applyFont="1" applyFill="1" applyBorder="1" applyAlignment="1" applyProtection="1">
      <alignment horizontal="center" vertical="center"/>
    </xf>
    <xf numFmtId="0" fontId="1" fillId="10" borderId="44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9" xfId="0" applyNumberFormat="1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43" fontId="2" fillId="5" borderId="7" xfId="0" applyNumberFormat="1" applyFont="1" applyFill="1" applyBorder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5" zoomScaleSheetLayoutView="55" workbookViewId="0">
      <pane ySplit="10" topLeftCell="A11" activePane="bottomLeft" state="frozen"/>
      <selection pane="bottomLeft" activeCell="F21" sqref="F21"/>
    </sheetView>
  </sheetViews>
  <sheetFormatPr defaultRowHeight="18.75"/>
  <cols>
    <col min="1" max="1" width="6.7109375" style="1" customWidth="1"/>
    <col min="2" max="2" width="19.42578125" style="2" customWidth="1"/>
    <col min="3" max="3" width="40.140625" style="2" bestFit="1" customWidth="1"/>
    <col min="4" max="4" width="50.42578125" style="2" bestFit="1" customWidth="1"/>
    <col min="5" max="5" width="28.7109375" style="2" customWidth="1"/>
    <col min="6" max="6" width="39.42578125" style="2" customWidth="1"/>
    <col min="7" max="7" width="33.1406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8.5703125" style="2" customWidth="1"/>
    <col min="19" max="16384" width="9.140625" style="2"/>
  </cols>
  <sheetData>
    <row r="1" spans="1:18" s="8" customFormat="1" ht="35.25" customHeight="1">
      <c r="A1" s="4"/>
      <c r="B1" s="148" t="s">
        <v>0</v>
      </c>
      <c r="C1" s="148"/>
      <c r="D1" s="148"/>
      <c r="E1" s="149" t="s">
        <v>37</v>
      </c>
      <c r="F1" s="149"/>
      <c r="G1" s="27">
        <v>42064</v>
      </c>
      <c r="H1" s="26" t="s">
        <v>68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176.59999999999997</v>
      </c>
      <c r="Q1" s="3" t="s">
        <v>25</v>
      </c>
    </row>
    <row r="2" spans="1:18" s="8" customFormat="1" ht="35.25" customHeight="1">
      <c r="A2" s="4"/>
      <c r="B2" s="150" t="s">
        <v>2</v>
      </c>
      <c r="C2" s="150"/>
      <c r="D2" s="150"/>
      <c r="E2" s="149" t="s">
        <v>39</v>
      </c>
      <c r="F2" s="149"/>
      <c r="G2" s="9"/>
      <c r="H2" s="9"/>
      <c r="N2" s="10" t="s">
        <v>3</v>
      </c>
      <c r="O2" s="11"/>
      <c r="P2" s="12"/>
      <c r="Q2" s="3" t="s">
        <v>24</v>
      </c>
    </row>
    <row r="3" spans="1:18" s="8" customFormat="1" ht="35.25" customHeight="1">
      <c r="A3" s="4"/>
      <c r="B3" s="150" t="s">
        <v>23</v>
      </c>
      <c r="C3" s="150"/>
      <c r="D3" s="150"/>
      <c r="E3" s="149" t="s">
        <v>24</v>
      </c>
      <c r="F3" s="149"/>
      <c r="N3" s="10" t="s">
        <v>4</v>
      </c>
      <c r="O3" s="11"/>
      <c r="P3" s="12">
        <f>+O7</f>
        <v>134.79</v>
      </c>
      <c r="Q3" s="13"/>
    </row>
    <row r="4" spans="1:18" s="8" customFormat="1" ht="35.25" customHeight="1" thickBot="1">
      <c r="A4" s="4"/>
      <c r="E4" s="14"/>
      <c r="F4" s="14"/>
      <c r="G4" s="10" t="s">
        <v>19</v>
      </c>
      <c r="H4" s="21">
        <v>0.47</v>
      </c>
      <c r="I4" s="15"/>
      <c r="J4" s="15"/>
      <c r="K4" s="15"/>
      <c r="L4" s="2"/>
      <c r="M4" s="2"/>
      <c r="N4" s="16" t="s">
        <v>5</v>
      </c>
      <c r="O4" s="17"/>
      <c r="P4" s="18"/>
      <c r="Q4" s="13"/>
    </row>
    <row r="5" spans="1:18" s="8" customFormat="1" ht="33" customHeight="1" thickTop="1" thickBot="1">
      <c r="A5" s="4"/>
      <c r="B5" s="19" t="s">
        <v>6</v>
      </c>
      <c r="C5" s="31"/>
      <c r="D5" s="20"/>
      <c r="E5" s="28">
        <v>3</v>
      </c>
      <c r="F5" s="14"/>
      <c r="G5" s="10" t="s">
        <v>47</v>
      </c>
      <c r="H5" s="21">
        <v>1.1100000000000001</v>
      </c>
      <c r="N5" s="153" t="s">
        <v>7</v>
      </c>
      <c r="O5" s="153"/>
      <c r="P5" s="106">
        <f>P1-P2-P3-P4</f>
        <v>41.809999999999974</v>
      </c>
      <c r="Q5" s="13"/>
    </row>
    <row r="6" spans="1:18" s="8" customFormat="1" ht="31.5" customHeight="1" thickTop="1" thickBot="1">
      <c r="A6" s="4"/>
      <c r="B6" s="22" t="s">
        <v>8</v>
      </c>
      <c r="C6" s="22"/>
      <c r="D6" s="22"/>
      <c r="E6" s="14"/>
      <c r="F6" s="14"/>
      <c r="G6" s="10" t="s">
        <v>38</v>
      </c>
      <c r="H6" s="23">
        <v>11.11</v>
      </c>
      <c r="R6" s="14"/>
    </row>
    <row r="7" spans="1:18" s="8" customFormat="1" ht="27" customHeight="1" thickBot="1">
      <c r="A7" s="60"/>
      <c r="B7" s="61"/>
      <c r="C7" s="61"/>
      <c r="D7" s="62" t="s">
        <v>26</v>
      </c>
      <c r="E7" s="156" t="s">
        <v>9</v>
      </c>
      <c r="F7" s="157"/>
      <c r="G7" s="63">
        <f t="shared" ref="G7:O7" si="0">SUM(G11:G18)</f>
        <v>90</v>
      </c>
      <c r="H7" s="63">
        <f t="shared" si="0"/>
        <v>42.3</v>
      </c>
      <c r="I7" s="64">
        <f t="shared" si="0"/>
        <v>72.8</v>
      </c>
      <c r="J7" s="65">
        <f t="shared" si="0"/>
        <v>0</v>
      </c>
      <c r="K7" s="66">
        <f t="shared" si="0"/>
        <v>0</v>
      </c>
      <c r="L7" s="66">
        <f t="shared" si="0"/>
        <v>55.8</v>
      </c>
      <c r="M7" s="66">
        <f t="shared" si="0"/>
        <v>5.7</v>
      </c>
      <c r="N7" s="66">
        <f t="shared" si="0"/>
        <v>176.59999999999997</v>
      </c>
      <c r="O7" s="67">
        <f t="shared" si="0"/>
        <v>134.79</v>
      </c>
      <c r="P7" s="13">
        <f>+N7-SUM(I7:M7)</f>
        <v>42.299999999999983</v>
      </c>
    </row>
    <row r="8" spans="1:18" ht="36" customHeight="1" thickBot="1">
      <c r="A8" s="127"/>
      <c r="B8" s="68"/>
      <c r="C8" s="130" t="s">
        <v>11</v>
      </c>
      <c r="D8" s="133" t="s">
        <v>22</v>
      </c>
      <c r="E8" s="130" t="s">
        <v>12</v>
      </c>
      <c r="F8" s="134" t="s">
        <v>28</v>
      </c>
      <c r="G8" s="137" t="s">
        <v>13</v>
      </c>
      <c r="H8" s="139" t="s">
        <v>14</v>
      </c>
      <c r="I8" s="145" t="s">
        <v>31</v>
      </c>
      <c r="J8" s="145" t="s">
        <v>33</v>
      </c>
      <c r="K8" s="145" t="s">
        <v>32</v>
      </c>
      <c r="L8" s="154" t="s">
        <v>29</v>
      </c>
      <c r="M8" s="155"/>
      <c r="N8" s="124" t="s">
        <v>15</v>
      </c>
      <c r="O8" s="142" t="s">
        <v>16</v>
      </c>
      <c r="P8" s="121" t="s">
        <v>17</v>
      </c>
    </row>
    <row r="9" spans="1:18" ht="36" customHeight="1" thickTop="1" thickBot="1">
      <c r="A9" s="128"/>
      <c r="B9" s="32" t="s">
        <v>10</v>
      </c>
      <c r="C9" s="131"/>
      <c r="D9" s="131"/>
      <c r="E9" s="131"/>
      <c r="F9" s="135"/>
      <c r="G9" s="138"/>
      <c r="H9" s="140"/>
      <c r="I9" s="146" t="s">
        <v>31</v>
      </c>
      <c r="J9" s="146"/>
      <c r="K9" s="146" t="s">
        <v>30</v>
      </c>
      <c r="L9" s="158" t="s">
        <v>20</v>
      </c>
      <c r="M9" s="151" t="s">
        <v>21</v>
      </c>
      <c r="N9" s="125"/>
      <c r="O9" s="143"/>
      <c r="P9" s="122"/>
    </row>
    <row r="10" spans="1:18" ht="37.5" customHeight="1" thickTop="1" thickBot="1">
      <c r="A10" s="129"/>
      <c r="B10" s="69"/>
      <c r="C10" s="132"/>
      <c r="D10" s="132"/>
      <c r="E10" s="132"/>
      <c r="F10" s="136"/>
      <c r="G10" s="70" t="s">
        <v>18</v>
      </c>
      <c r="H10" s="141"/>
      <c r="I10" s="147"/>
      <c r="J10" s="147"/>
      <c r="K10" s="147"/>
      <c r="L10" s="159"/>
      <c r="M10" s="152"/>
      <c r="N10" s="126"/>
      <c r="O10" s="144"/>
      <c r="P10" s="123"/>
    </row>
    <row r="11" spans="1:18" ht="30" customHeight="1">
      <c r="A11" s="24">
        <v>1</v>
      </c>
      <c r="B11" s="77">
        <v>42064</v>
      </c>
      <c r="C11" s="73" t="s">
        <v>55</v>
      </c>
      <c r="D11" s="88" t="s">
        <v>50</v>
      </c>
      <c r="E11" s="89"/>
      <c r="F11" s="89"/>
      <c r="G11" s="82"/>
      <c r="H11" s="90">
        <f>IF($E$3="si",($H$5/$H$6*G11),IF($E$3="no",G11*$H$4,0))</f>
        <v>0</v>
      </c>
      <c r="I11" s="90"/>
      <c r="J11" s="91"/>
      <c r="K11" s="84"/>
      <c r="L11" s="85"/>
      <c r="M11" s="86">
        <v>5.7</v>
      </c>
      <c r="N11" s="92">
        <f>SUM(H11:M11)</f>
        <v>5.7</v>
      </c>
      <c r="O11" s="87"/>
      <c r="P11" s="25"/>
    </row>
    <row r="12" spans="1:18" s="72" customFormat="1" ht="30" customHeight="1">
      <c r="A12" s="24">
        <v>2</v>
      </c>
      <c r="B12" s="77">
        <v>42072</v>
      </c>
      <c r="C12" s="73" t="s">
        <v>65</v>
      </c>
      <c r="D12" s="88" t="s">
        <v>67</v>
      </c>
      <c r="E12" s="89"/>
      <c r="F12" s="89"/>
      <c r="G12" s="82">
        <v>45</v>
      </c>
      <c r="H12" s="90">
        <f t="shared" ref="H12:H18" si="1">IF($E$3="si",($H$5/$H$6*G12),IF($E$3="no",G12*$H$4,0))</f>
        <v>21.15</v>
      </c>
      <c r="I12" s="90"/>
      <c r="J12" s="91"/>
      <c r="K12" s="84"/>
      <c r="L12" s="103"/>
      <c r="M12" s="86"/>
      <c r="N12" s="92">
        <f t="shared" ref="N12:N18" si="2">SUM(H12:M12)</f>
        <v>21.15</v>
      </c>
      <c r="O12" s="87"/>
      <c r="P12" s="75"/>
    </row>
    <row r="13" spans="1:18" ht="30" customHeight="1">
      <c r="A13" s="24">
        <v>3</v>
      </c>
      <c r="B13" s="77">
        <v>42075</v>
      </c>
      <c r="C13" s="73" t="s">
        <v>65</v>
      </c>
      <c r="D13" s="88" t="s">
        <v>66</v>
      </c>
      <c r="E13" s="89"/>
      <c r="F13" s="89"/>
      <c r="G13" s="82"/>
      <c r="H13" s="90">
        <f t="shared" si="1"/>
        <v>0</v>
      </c>
      <c r="I13" s="90">
        <v>72.8</v>
      </c>
      <c r="J13" s="91"/>
      <c r="K13" s="84"/>
      <c r="L13" s="86"/>
      <c r="M13" s="86"/>
      <c r="N13" s="92">
        <f t="shared" si="2"/>
        <v>72.8</v>
      </c>
      <c r="O13" s="87"/>
      <c r="P13" s="25"/>
    </row>
    <row r="14" spans="1:18" s="72" customFormat="1" ht="30" customHeight="1">
      <c r="A14" s="24">
        <v>4</v>
      </c>
      <c r="B14" s="77">
        <v>42075</v>
      </c>
      <c r="C14" s="73" t="s">
        <v>65</v>
      </c>
      <c r="D14" s="88" t="s">
        <v>67</v>
      </c>
      <c r="E14" s="89"/>
      <c r="F14" s="89"/>
      <c r="G14" s="82">
        <v>45</v>
      </c>
      <c r="H14" s="90">
        <f t="shared" si="1"/>
        <v>21.15</v>
      </c>
      <c r="I14" s="90"/>
      <c r="J14" s="91"/>
      <c r="K14" s="84"/>
      <c r="L14" s="85"/>
      <c r="M14" s="86"/>
      <c r="N14" s="92">
        <f t="shared" si="2"/>
        <v>21.15</v>
      </c>
      <c r="O14" s="87"/>
      <c r="P14" s="75"/>
    </row>
    <row r="15" spans="1:18" s="72" customFormat="1" ht="30" customHeight="1">
      <c r="A15" s="24">
        <v>5</v>
      </c>
      <c r="B15" s="77">
        <v>42080</v>
      </c>
      <c r="C15" s="73" t="s">
        <v>53</v>
      </c>
      <c r="D15" s="88" t="s">
        <v>64</v>
      </c>
      <c r="E15" s="89"/>
      <c r="F15" s="89"/>
      <c r="G15" s="82"/>
      <c r="H15" s="90">
        <f t="shared" ref="H15" si="3">IF($E$3="si",($H$5/$H$6*G15),IF($E$3="no",G15*$H$4,0))</f>
        <v>0</v>
      </c>
      <c r="I15" s="90"/>
      <c r="J15" s="91"/>
      <c r="K15" s="84"/>
      <c r="L15" s="104">
        <v>55.8</v>
      </c>
      <c r="M15" s="86"/>
      <c r="N15" s="92">
        <f t="shared" si="2"/>
        <v>55.8</v>
      </c>
      <c r="O15" s="87">
        <v>55.8</v>
      </c>
      <c r="P15" s="75"/>
    </row>
    <row r="16" spans="1:18" s="72" customFormat="1" ht="30" customHeight="1">
      <c r="A16" s="24">
        <v>6</v>
      </c>
      <c r="B16" s="77">
        <v>42089</v>
      </c>
      <c r="C16" s="73"/>
      <c r="D16" s="73" t="s">
        <v>70</v>
      </c>
      <c r="E16" s="89"/>
      <c r="F16" s="89"/>
      <c r="G16" s="82"/>
      <c r="H16" s="90">
        <f t="shared" si="1"/>
        <v>0</v>
      </c>
      <c r="I16" s="78"/>
      <c r="J16" s="91"/>
      <c r="K16" s="84"/>
      <c r="L16" s="85"/>
      <c r="M16" s="86"/>
      <c r="N16" s="92">
        <f t="shared" si="2"/>
        <v>0</v>
      </c>
      <c r="O16" s="87">
        <v>78.989999999999995</v>
      </c>
      <c r="P16" s="75"/>
    </row>
    <row r="17" spans="1:17" s="72" customFormat="1" ht="30" customHeight="1">
      <c r="A17" s="24">
        <v>7</v>
      </c>
      <c r="B17" s="77"/>
      <c r="C17" s="73"/>
      <c r="D17" s="73"/>
      <c r="E17" s="89"/>
      <c r="F17" s="89"/>
      <c r="G17" s="82"/>
      <c r="H17" s="90">
        <f t="shared" si="1"/>
        <v>0</v>
      </c>
      <c r="I17" s="78"/>
      <c r="J17" s="91"/>
      <c r="K17" s="84"/>
      <c r="L17" s="85"/>
      <c r="M17" s="86"/>
      <c r="N17" s="92">
        <f t="shared" si="2"/>
        <v>0</v>
      </c>
      <c r="O17" s="87"/>
      <c r="P17" s="75"/>
    </row>
    <row r="18" spans="1:17" s="72" customFormat="1" ht="30" customHeight="1">
      <c r="A18" s="24">
        <v>8</v>
      </c>
      <c r="B18" s="77"/>
      <c r="C18" s="73"/>
      <c r="D18" s="73"/>
      <c r="E18" s="89"/>
      <c r="F18" s="89"/>
      <c r="G18" s="82"/>
      <c r="H18" s="90">
        <f t="shared" si="1"/>
        <v>0</v>
      </c>
      <c r="I18" s="78"/>
      <c r="J18" s="91"/>
      <c r="K18" s="84"/>
      <c r="L18" s="85"/>
      <c r="M18" s="86"/>
      <c r="N18" s="92">
        <f t="shared" si="2"/>
        <v>0</v>
      </c>
      <c r="O18" s="87"/>
      <c r="P18" s="75"/>
    </row>
    <row r="19" spans="1:17">
      <c r="A19" s="29"/>
      <c r="B19" s="30"/>
      <c r="C19" s="30"/>
      <c r="D19" s="30"/>
      <c r="E19" s="30"/>
      <c r="F19" s="30"/>
      <c r="G19" s="30"/>
      <c r="H19" s="30"/>
      <c r="I19" s="30"/>
      <c r="J19" s="44"/>
      <c r="K19" s="44"/>
      <c r="L19" s="30"/>
      <c r="M19" s="30"/>
      <c r="N19" s="30"/>
      <c r="O19" s="30"/>
      <c r="P19" s="44"/>
      <c r="Q19" s="3"/>
    </row>
    <row r="20" spans="1:17">
      <c r="A20" s="34"/>
      <c r="B20" s="35"/>
      <c r="C20" s="36"/>
      <c r="D20" s="37"/>
      <c r="E20" s="37"/>
      <c r="F20" s="38"/>
      <c r="G20" s="39"/>
      <c r="H20" s="40"/>
      <c r="I20" s="41"/>
      <c r="J20" s="44"/>
      <c r="K20" s="44"/>
      <c r="L20" s="41"/>
      <c r="M20" s="41"/>
      <c r="N20" s="42"/>
      <c r="O20" s="43"/>
      <c r="P20" s="44"/>
      <c r="Q20" s="3"/>
    </row>
    <row r="21" spans="1:17">
      <c r="A21" s="29"/>
      <c r="B21" s="33" t="s">
        <v>34</v>
      </c>
      <c r="C21" s="33"/>
      <c r="D21" s="33"/>
      <c r="E21" s="30"/>
      <c r="F21" s="30"/>
      <c r="G21" s="33" t="s">
        <v>36</v>
      </c>
      <c r="H21" s="33"/>
      <c r="I21" s="33"/>
      <c r="J21" s="44"/>
      <c r="K21" s="44"/>
      <c r="L21" s="33" t="s">
        <v>35</v>
      </c>
      <c r="M21" s="33"/>
      <c r="N21" s="33"/>
      <c r="O21" s="30"/>
      <c r="P21" s="44"/>
      <c r="Q21" s="3"/>
    </row>
    <row r="22" spans="1:17">
      <c r="A22" s="29"/>
      <c r="B22" s="30"/>
      <c r="C22" s="30"/>
      <c r="D22" s="30"/>
      <c r="E22" s="30"/>
      <c r="F22" s="30"/>
      <c r="G22" s="30"/>
      <c r="H22" s="30"/>
      <c r="I22" s="30"/>
      <c r="J22" s="44"/>
      <c r="K22" s="44"/>
      <c r="L22" s="30"/>
      <c r="M22" s="30"/>
      <c r="N22" s="30"/>
      <c r="O22" s="30"/>
      <c r="P22" s="44"/>
      <c r="Q22" s="3"/>
    </row>
    <row r="23" spans="1:17">
      <c r="A23" s="29"/>
      <c r="B23" s="30"/>
      <c r="C23" s="30"/>
      <c r="D23" s="30"/>
      <c r="E23" s="30"/>
      <c r="F23" s="30"/>
      <c r="G23" s="30"/>
      <c r="H23" s="30"/>
      <c r="I23" s="30"/>
      <c r="J23" s="44"/>
      <c r="K23" s="44"/>
      <c r="L23" s="30"/>
      <c r="M23" s="30"/>
      <c r="N23" s="30"/>
      <c r="O23" s="30"/>
      <c r="P23" s="44"/>
      <c r="Q23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20:M20 L11:M18 G11:J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 F11:F18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="44" zoomScaleSheetLayoutView="44" workbookViewId="0">
      <pane ySplit="5" topLeftCell="A15" activePane="bottomLeft" state="frozen"/>
      <selection pane="bottomLeft" activeCell="R41" activeCellId="13" sqref="R12 R15 R18 R19 R22 R24 R27 R29 R30 R33 R35 R36 R38 R41"/>
    </sheetView>
  </sheetViews>
  <sheetFormatPr defaultRowHeight="18.75"/>
  <cols>
    <col min="1" max="1" width="6.7109375" style="1" customWidth="1"/>
    <col min="2" max="2" width="16.5703125" style="72" customWidth="1"/>
    <col min="3" max="3" width="29" style="72" customWidth="1"/>
    <col min="4" max="4" width="49.28515625" style="72" bestFit="1" customWidth="1"/>
    <col min="5" max="5" width="22.85546875" style="72" customWidth="1"/>
    <col min="6" max="6" width="42.85546875" style="72" customWidth="1"/>
    <col min="7" max="7" width="18.28515625" style="72" customWidth="1"/>
    <col min="8" max="8" width="26.42578125" style="72" customWidth="1"/>
    <col min="9" max="9" width="22.42578125" style="72" customWidth="1"/>
    <col min="10" max="10" width="25.85546875" style="72" customWidth="1"/>
    <col min="11" max="11" width="20" style="72" customWidth="1"/>
    <col min="12" max="12" width="25.5703125" style="72" customWidth="1"/>
    <col min="13" max="13" width="19.85546875" style="72" customWidth="1"/>
    <col min="14" max="14" width="30.7109375" style="72" customWidth="1"/>
    <col min="15" max="15" width="27.28515625" style="72" customWidth="1"/>
    <col min="16" max="16" width="19.85546875" style="72" customWidth="1"/>
    <col min="17" max="17" width="19.85546875" style="3" hidden="1" customWidth="1"/>
    <col min="18" max="18" width="31.140625" style="72" customWidth="1"/>
    <col min="19" max="16384" width="9.140625" style="72"/>
  </cols>
  <sheetData>
    <row r="1" spans="1:18" s="8" customFormat="1" ht="65.25" customHeight="1">
      <c r="A1" s="4"/>
      <c r="B1" s="148" t="s">
        <v>0</v>
      </c>
      <c r="C1" s="148"/>
      <c r="D1" s="149" t="s">
        <v>37</v>
      </c>
      <c r="E1" s="149"/>
      <c r="F1" s="27">
        <v>42064</v>
      </c>
      <c r="G1" s="26" t="s">
        <v>69</v>
      </c>
      <c r="L1" s="8" t="s">
        <v>27</v>
      </c>
      <c r="M1" s="3">
        <f>+P1-N7</f>
        <v>0</v>
      </c>
      <c r="N1" s="5" t="s">
        <v>1</v>
      </c>
      <c r="O1" s="6"/>
      <c r="P1" s="45">
        <f>SUM(H7:M7)</f>
        <v>853.3</v>
      </c>
      <c r="Q1" s="3" t="s">
        <v>25</v>
      </c>
      <c r="R1" s="46">
        <f>SUM(R11:R12,R14:R25,R27:R39,R41:R43)</f>
        <v>797.81985434493708</v>
      </c>
    </row>
    <row r="2" spans="1:18" s="8" customFormat="1" ht="57.75" customHeight="1">
      <c r="A2" s="4"/>
      <c r="B2" s="150" t="s">
        <v>2</v>
      </c>
      <c r="C2" s="150"/>
      <c r="D2" s="149" t="s">
        <v>39</v>
      </c>
      <c r="E2" s="149"/>
      <c r="F2" s="9"/>
      <c r="G2" s="9"/>
      <c r="N2" s="10" t="s">
        <v>3</v>
      </c>
      <c r="O2" s="11"/>
      <c r="P2" s="12">
        <v>70.3</v>
      </c>
      <c r="Q2" s="3"/>
      <c r="R2" s="46">
        <f>P2/1.072</f>
        <v>65.578358208955223</v>
      </c>
    </row>
    <row r="3" spans="1:18" s="8" customFormat="1" ht="35.25" customHeight="1">
      <c r="A3" s="4"/>
      <c r="B3" s="150" t="s">
        <v>23</v>
      </c>
      <c r="C3" s="150"/>
      <c r="D3" s="149" t="s">
        <v>24</v>
      </c>
      <c r="E3" s="149"/>
      <c r="N3" s="10" t="s">
        <v>4</v>
      </c>
      <c r="O3" s="11"/>
      <c r="P3" s="47">
        <f>+O7</f>
        <v>783</v>
      </c>
      <c r="Q3" s="13"/>
      <c r="R3" s="46">
        <f>SUM(R12:R13,R19,R24,R26,R29,R35,R40,R43:R44)</f>
        <v>732.24000000000012</v>
      </c>
    </row>
    <row r="4" spans="1:18" s="8" customFormat="1" ht="35.25" customHeight="1" thickBot="1">
      <c r="A4" s="4"/>
      <c r="D4" s="14"/>
      <c r="E4" s="14"/>
      <c r="F4" s="10" t="s">
        <v>19</v>
      </c>
      <c r="G4" s="48">
        <v>1</v>
      </c>
      <c r="H4" s="15"/>
      <c r="I4" s="15"/>
      <c r="J4" s="72"/>
      <c r="K4" s="72"/>
      <c r="L4" s="72"/>
      <c r="M4" s="72"/>
      <c r="N4" s="16" t="s">
        <v>5</v>
      </c>
      <c r="O4" s="17"/>
      <c r="P4" s="18"/>
      <c r="Q4" s="13"/>
      <c r="R4" s="46"/>
    </row>
    <row r="5" spans="1:18" s="8" customFormat="1" ht="43.5" customHeight="1" thickTop="1" thickBot="1">
      <c r="A5" s="4"/>
      <c r="B5" s="19" t="s">
        <v>6</v>
      </c>
      <c r="C5" s="20"/>
      <c r="D5" s="28">
        <v>33</v>
      </c>
      <c r="E5" s="14"/>
      <c r="F5" s="10" t="s">
        <v>40</v>
      </c>
      <c r="G5" s="48">
        <v>1</v>
      </c>
      <c r="N5" s="153" t="s">
        <v>7</v>
      </c>
      <c r="O5" s="153"/>
      <c r="P5" s="182">
        <f>P1-P2-P3-P4</f>
        <v>0</v>
      </c>
      <c r="Q5" s="13"/>
      <c r="R5" s="46">
        <f>R1-R2-R3</f>
        <v>1.4961359817107223E-3</v>
      </c>
    </row>
    <row r="6" spans="1:18" s="8" customFormat="1" ht="43.5" customHeight="1" thickTop="1" thickBot="1">
      <c r="A6" s="4"/>
      <c r="B6" s="49" t="s">
        <v>54</v>
      </c>
      <c r="C6" s="49"/>
      <c r="D6" s="14"/>
      <c r="E6" s="14"/>
      <c r="F6" s="10" t="s">
        <v>41</v>
      </c>
      <c r="G6" s="50">
        <v>1</v>
      </c>
      <c r="Q6" s="13"/>
    </row>
    <row r="7" spans="1:18" s="8" customFormat="1" ht="27" customHeight="1" thickTop="1" thickBot="1">
      <c r="A7" s="167" t="s">
        <v>42</v>
      </c>
      <c r="B7" s="168"/>
      <c r="C7" s="169"/>
      <c r="D7" s="170" t="s">
        <v>9</v>
      </c>
      <c r="E7" s="171"/>
      <c r="F7" s="171"/>
      <c r="G7" s="51">
        <f t="shared" ref="G7:O7" si="0">SUM(G11:G45)</f>
        <v>0</v>
      </c>
      <c r="H7" s="52">
        <f t="shared" si="0"/>
        <v>0</v>
      </c>
      <c r="I7" s="53">
        <f t="shared" si="0"/>
        <v>0</v>
      </c>
      <c r="J7" s="53">
        <f t="shared" si="0"/>
        <v>355.3</v>
      </c>
      <c r="K7" s="53">
        <f t="shared" si="0"/>
        <v>0</v>
      </c>
      <c r="L7" s="53">
        <f t="shared" si="0"/>
        <v>107.5</v>
      </c>
      <c r="M7" s="54">
        <f t="shared" si="0"/>
        <v>390.5</v>
      </c>
      <c r="N7" s="55">
        <f t="shared" si="0"/>
        <v>853.3</v>
      </c>
      <c r="O7" s="56">
        <f t="shared" si="0"/>
        <v>783</v>
      </c>
      <c r="P7" s="13">
        <f>+N7-SUM(H7:M7)</f>
        <v>0</v>
      </c>
    </row>
    <row r="8" spans="1:18" ht="36" customHeight="1" thickTop="1" thickBot="1">
      <c r="A8" s="172"/>
      <c r="B8" s="131" t="s">
        <v>10</v>
      </c>
      <c r="C8" s="131" t="s">
        <v>11</v>
      </c>
      <c r="D8" s="173" t="s">
        <v>22</v>
      </c>
      <c r="E8" s="131" t="s">
        <v>43</v>
      </c>
      <c r="F8" s="175" t="s">
        <v>44</v>
      </c>
      <c r="G8" s="176" t="s">
        <v>13</v>
      </c>
      <c r="H8" s="178" t="s">
        <v>14</v>
      </c>
      <c r="I8" s="146" t="s">
        <v>31</v>
      </c>
      <c r="J8" s="179" t="s">
        <v>33</v>
      </c>
      <c r="K8" s="179" t="s">
        <v>32</v>
      </c>
      <c r="L8" s="180" t="s">
        <v>45</v>
      </c>
      <c r="M8" s="181"/>
      <c r="N8" s="125" t="s">
        <v>15</v>
      </c>
      <c r="O8" s="143" t="s">
        <v>16</v>
      </c>
      <c r="P8" s="160" t="s">
        <v>17</v>
      </c>
      <c r="Q8" s="72"/>
      <c r="R8" s="161" t="s">
        <v>46</v>
      </c>
    </row>
    <row r="9" spans="1:18" ht="36" customHeight="1" thickTop="1" thickBot="1">
      <c r="A9" s="172"/>
      <c r="B9" s="131" t="s">
        <v>10</v>
      </c>
      <c r="C9" s="131"/>
      <c r="D9" s="174"/>
      <c r="E9" s="131"/>
      <c r="F9" s="175"/>
      <c r="G9" s="177"/>
      <c r="H9" s="178" t="s">
        <v>31</v>
      </c>
      <c r="I9" s="146" t="s">
        <v>31</v>
      </c>
      <c r="J9" s="146"/>
      <c r="K9" s="146" t="s">
        <v>30</v>
      </c>
      <c r="L9" s="158" t="s">
        <v>20</v>
      </c>
      <c r="M9" s="165" t="s">
        <v>21</v>
      </c>
      <c r="N9" s="125"/>
      <c r="O9" s="143"/>
      <c r="P9" s="160"/>
      <c r="Q9" s="72"/>
      <c r="R9" s="162"/>
    </row>
    <row r="10" spans="1:18" ht="37.5" customHeight="1" thickTop="1" thickBot="1">
      <c r="A10" s="172"/>
      <c r="B10" s="131"/>
      <c r="C10" s="131"/>
      <c r="D10" s="174"/>
      <c r="E10" s="131"/>
      <c r="F10" s="175"/>
      <c r="G10" s="57" t="s">
        <v>18</v>
      </c>
      <c r="H10" s="178"/>
      <c r="I10" s="146"/>
      <c r="J10" s="146"/>
      <c r="K10" s="146"/>
      <c r="L10" s="164"/>
      <c r="M10" s="166"/>
      <c r="N10" s="125"/>
      <c r="O10" s="143"/>
      <c r="P10" s="160"/>
      <c r="Q10" s="72"/>
      <c r="R10" s="163"/>
    </row>
    <row r="11" spans="1:18" ht="30" customHeight="1" thickTop="1">
      <c r="A11" s="76">
        <v>1</v>
      </c>
      <c r="B11" s="79">
        <v>42064</v>
      </c>
      <c r="C11" s="73" t="s">
        <v>55</v>
      </c>
      <c r="D11" s="80" t="s">
        <v>56</v>
      </c>
      <c r="E11" s="81" t="s">
        <v>51</v>
      </c>
      <c r="F11" s="82" t="s">
        <v>52</v>
      </c>
      <c r="G11" s="82"/>
      <c r="H11" s="83"/>
      <c r="I11" s="113"/>
      <c r="J11" s="114">
        <v>25</v>
      </c>
      <c r="K11" s="115"/>
      <c r="L11" s="116"/>
      <c r="M11" s="117"/>
      <c r="N11" s="92">
        <f t="shared" ref="N11:N36" si="1">SUM(G11:M11)</f>
        <v>25</v>
      </c>
      <c r="O11" s="105"/>
      <c r="P11" s="75"/>
      <c r="Q11" s="72"/>
      <c r="R11" s="110">
        <f>N11/1.0636</f>
        <v>23.505077096652876</v>
      </c>
    </row>
    <row r="12" spans="1:18" ht="30" customHeight="1">
      <c r="A12" s="24">
        <v>2</v>
      </c>
      <c r="B12" s="79">
        <v>42064</v>
      </c>
      <c r="C12" s="73" t="s">
        <v>55</v>
      </c>
      <c r="D12" s="80" t="s">
        <v>49</v>
      </c>
      <c r="E12" s="81" t="s">
        <v>51</v>
      </c>
      <c r="F12" s="82" t="s">
        <v>52</v>
      </c>
      <c r="G12" s="82"/>
      <c r="H12" s="83"/>
      <c r="I12" s="113"/>
      <c r="J12" s="118"/>
      <c r="K12" s="115"/>
      <c r="L12" s="116"/>
      <c r="M12" s="117">
        <v>59</v>
      </c>
      <c r="N12" s="92">
        <f t="shared" si="1"/>
        <v>59</v>
      </c>
      <c r="O12" s="105">
        <v>59</v>
      </c>
      <c r="P12" s="75"/>
      <c r="Q12" s="72"/>
      <c r="R12" s="111">
        <v>55.51</v>
      </c>
    </row>
    <row r="13" spans="1:18" ht="30" customHeight="1">
      <c r="A13" s="76">
        <v>3</v>
      </c>
      <c r="B13" s="79">
        <v>42064</v>
      </c>
      <c r="C13" s="73" t="s">
        <v>55</v>
      </c>
      <c r="D13" s="80" t="s">
        <v>63</v>
      </c>
      <c r="E13" s="81" t="s">
        <v>51</v>
      </c>
      <c r="F13" s="82" t="s">
        <v>52</v>
      </c>
      <c r="G13" s="82"/>
      <c r="H13" s="83"/>
      <c r="I13" s="113"/>
      <c r="J13" s="118"/>
      <c r="K13" s="115"/>
      <c r="L13" s="116"/>
      <c r="M13" s="117"/>
      <c r="N13" s="92">
        <f t="shared" si="1"/>
        <v>0</v>
      </c>
      <c r="O13" s="105">
        <v>200</v>
      </c>
      <c r="P13" s="75"/>
      <c r="Q13" s="72"/>
      <c r="R13" s="111">
        <v>188.15</v>
      </c>
    </row>
    <row r="14" spans="1:18" ht="30" customHeight="1">
      <c r="A14" s="24">
        <v>4</v>
      </c>
      <c r="B14" s="79">
        <v>42065</v>
      </c>
      <c r="C14" s="73" t="s">
        <v>55</v>
      </c>
      <c r="D14" s="80" t="s">
        <v>56</v>
      </c>
      <c r="E14" s="81" t="s">
        <v>51</v>
      </c>
      <c r="F14" s="82" t="s">
        <v>52</v>
      </c>
      <c r="G14" s="82"/>
      <c r="H14" s="83"/>
      <c r="I14" s="113"/>
      <c r="J14" s="118">
        <v>23.4</v>
      </c>
      <c r="K14" s="115"/>
      <c r="L14" s="116"/>
      <c r="M14" s="117"/>
      <c r="N14" s="92">
        <f t="shared" si="1"/>
        <v>23.4</v>
      </c>
      <c r="O14" s="105"/>
      <c r="P14" s="75"/>
      <c r="Q14" s="72"/>
      <c r="R14" s="111">
        <f>N14/1.0724</f>
        <v>21.820216337187613</v>
      </c>
    </row>
    <row r="15" spans="1:18" ht="30" customHeight="1">
      <c r="A15" s="76">
        <v>5</v>
      </c>
      <c r="B15" s="79">
        <v>42065</v>
      </c>
      <c r="C15" s="73" t="s">
        <v>55</v>
      </c>
      <c r="D15" s="80" t="s">
        <v>48</v>
      </c>
      <c r="E15" s="81" t="s">
        <v>51</v>
      </c>
      <c r="F15" s="82" t="s">
        <v>52</v>
      </c>
      <c r="G15" s="82"/>
      <c r="H15" s="83"/>
      <c r="I15" s="113"/>
      <c r="J15" s="114"/>
      <c r="K15" s="115"/>
      <c r="L15" s="116"/>
      <c r="M15" s="117">
        <v>15</v>
      </c>
      <c r="N15" s="92">
        <f t="shared" si="1"/>
        <v>15</v>
      </c>
      <c r="O15" s="105"/>
      <c r="P15" s="75"/>
      <c r="Q15" s="72"/>
      <c r="R15" s="111">
        <f>N15/1.0724</f>
        <v>13.987318164863856</v>
      </c>
    </row>
    <row r="16" spans="1:18" ht="30" customHeight="1">
      <c r="A16" s="24">
        <v>6</v>
      </c>
      <c r="B16" s="79">
        <v>42065</v>
      </c>
      <c r="C16" s="73" t="s">
        <v>55</v>
      </c>
      <c r="D16" s="80" t="s">
        <v>56</v>
      </c>
      <c r="E16" s="81" t="s">
        <v>51</v>
      </c>
      <c r="F16" s="82" t="s">
        <v>52</v>
      </c>
      <c r="G16" s="82"/>
      <c r="H16" s="83"/>
      <c r="I16" s="113"/>
      <c r="J16" s="114">
        <v>20</v>
      </c>
      <c r="K16" s="115"/>
      <c r="L16" s="116"/>
      <c r="M16" s="117"/>
      <c r="N16" s="92">
        <f t="shared" si="1"/>
        <v>20</v>
      </c>
      <c r="O16" s="105"/>
      <c r="P16" s="75"/>
      <c r="Q16" s="72"/>
      <c r="R16" s="111">
        <f>N16/1.0724</f>
        <v>18.649757553151808</v>
      </c>
    </row>
    <row r="17" spans="1:18" ht="30" customHeight="1">
      <c r="A17" s="76">
        <v>7</v>
      </c>
      <c r="B17" s="79">
        <v>42065</v>
      </c>
      <c r="C17" s="73" t="s">
        <v>55</v>
      </c>
      <c r="D17" s="80" t="s">
        <v>56</v>
      </c>
      <c r="E17" s="81" t="s">
        <v>51</v>
      </c>
      <c r="F17" s="82" t="s">
        <v>52</v>
      </c>
      <c r="G17" s="82"/>
      <c r="H17" s="83"/>
      <c r="I17" s="113"/>
      <c r="J17" s="118">
        <v>25</v>
      </c>
      <c r="K17" s="115"/>
      <c r="L17" s="116"/>
      <c r="M17" s="117"/>
      <c r="N17" s="92">
        <f t="shared" si="1"/>
        <v>25</v>
      </c>
      <c r="O17" s="105"/>
      <c r="P17" s="75"/>
      <c r="Q17" s="72"/>
      <c r="R17" s="111">
        <f>N17/1.0724</f>
        <v>23.312196941439762</v>
      </c>
    </row>
    <row r="18" spans="1:18" ht="30" customHeight="1">
      <c r="A18" s="24">
        <v>8</v>
      </c>
      <c r="B18" s="79">
        <v>42065</v>
      </c>
      <c r="C18" s="73" t="s">
        <v>55</v>
      </c>
      <c r="D18" s="80" t="s">
        <v>57</v>
      </c>
      <c r="E18" s="81" t="s">
        <v>51</v>
      </c>
      <c r="F18" s="82" t="s">
        <v>52</v>
      </c>
      <c r="G18" s="82"/>
      <c r="H18" s="83"/>
      <c r="I18" s="113"/>
      <c r="J18" s="114"/>
      <c r="K18" s="115"/>
      <c r="L18" s="116"/>
      <c r="M18" s="117">
        <v>10</v>
      </c>
      <c r="N18" s="92">
        <f>SUM(G18:M18)</f>
        <v>10</v>
      </c>
      <c r="O18" s="105"/>
      <c r="P18" s="75"/>
      <c r="Q18" s="72"/>
      <c r="R18" s="111">
        <f>N18/1.0724</f>
        <v>9.324878776575904</v>
      </c>
    </row>
    <row r="19" spans="1:18" ht="30" customHeight="1">
      <c r="A19" s="76">
        <v>9</v>
      </c>
      <c r="B19" s="79">
        <v>42065</v>
      </c>
      <c r="C19" s="73" t="s">
        <v>55</v>
      </c>
      <c r="D19" s="80" t="s">
        <v>49</v>
      </c>
      <c r="E19" s="81" t="s">
        <v>51</v>
      </c>
      <c r="F19" s="82" t="s">
        <v>52</v>
      </c>
      <c r="G19" s="82"/>
      <c r="H19" s="83"/>
      <c r="I19" s="113"/>
      <c r="J19" s="118"/>
      <c r="K19" s="115"/>
      <c r="L19" s="116"/>
      <c r="M19" s="117">
        <v>60</v>
      </c>
      <c r="N19" s="92">
        <f t="shared" si="1"/>
        <v>60</v>
      </c>
      <c r="O19" s="105">
        <v>60</v>
      </c>
      <c r="P19" s="75"/>
      <c r="Q19" s="72"/>
      <c r="R19" s="111">
        <v>55.96</v>
      </c>
    </row>
    <row r="20" spans="1:18" ht="30" customHeight="1">
      <c r="A20" s="24">
        <v>10</v>
      </c>
      <c r="B20" s="79">
        <v>42065</v>
      </c>
      <c r="C20" s="73" t="s">
        <v>55</v>
      </c>
      <c r="D20" s="80" t="s">
        <v>56</v>
      </c>
      <c r="E20" s="81" t="s">
        <v>51</v>
      </c>
      <c r="F20" s="82" t="s">
        <v>52</v>
      </c>
      <c r="G20" s="82"/>
      <c r="H20" s="83"/>
      <c r="I20" s="113"/>
      <c r="J20" s="118">
        <v>30</v>
      </c>
      <c r="K20" s="115"/>
      <c r="L20" s="116"/>
      <c r="M20" s="117"/>
      <c r="N20" s="92">
        <f t="shared" si="1"/>
        <v>30</v>
      </c>
      <c r="O20" s="105"/>
      <c r="P20" s="75"/>
      <c r="Q20" s="72"/>
      <c r="R20" s="111">
        <f>N20/1.0724</f>
        <v>27.974636329727712</v>
      </c>
    </row>
    <row r="21" spans="1:18" ht="30" customHeight="1">
      <c r="A21" s="76">
        <v>11</v>
      </c>
      <c r="B21" s="79">
        <v>42066</v>
      </c>
      <c r="C21" s="73" t="s">
        <v>55</v>
      </c>
      <c r="D21" s="80" t="s">
        <v>56</v>
      </c>
      <c r="E21" s="81" t="s">
        <v>51</v>
      </c>
      <c r="F21" s="82" t="s">
        <v>52</v>
      </c>
      <c r="G21" s="82"/>
      <c r="H21" s="83"/>
      <c r="I21" s="113"/>
      <c r="J21" s="118">
        <v>25</v>
      </c>
      <c r="K21" s="115"/>
      <c r="L21" s="116"/>
      <c r="M21" s="117"/>
      <c r="N21" s="92">
        <f t="shared" si="1"/>
        <v>25</v>
      </c>
      <c r="O21" s="105"/>
      <c r="P21" s="75"/>
      <c r="Q21" s="72"/>
      <c r="R21" s="111">
        <f>N21/1.0736</f>
        <v>23.286140089418776</v>
      </c>
    </row>
    <row r="22" spans="1:18" ht="30" customHeight="1">
      <c r="A22" s="24">
        <v>12</v>
      </c>
      <c r="B22" s="79">
        <v>42066</v>
      </c>
      <c r="C22" s="73" t="s">
        <v>55</v>
      </c>
      <c r="D22" s="80" t="s">
        <v>48</v>
      </c>
      <c r="E22" s="81" t="s">
        <v>51</v>
      </c>
      <c r="F22" s="82" t="s">
        <v>52</v>
      </c>
      <c r="G22" s="82"/>
      <c r="H22" s="83"/>
      <c r="I22" s="113"/>
      <c r="J22" s="118"/>
      <c r="K22" s="115"/>
      <c r="L22" s="116"/>
      <c r="M22" s="117">
        <v>10</v>
      </c>
      <c r="N22" s="92">
        <f t="shared" si="1"/>
        <v>10</v>
      </c>
      <c r="O22" s="105"/>
      <c r="P22" s="75"/>
      <c r="Q22" s="72"/>
      <c r="R22" s="111">
        <f>N22/1.0736</f>
        <v>9.3144560357675097</v>
      </c>
    </row>
    <row r="23" spans="1:18" ht="30" customHeight="1">
      <c r="A23" s="76">
        <v>13</v>
      </c>
      <c r="B23" s="79">
        <v>42066</v>
      </c>
      <c r="C23" s="73" t="s">
        <v>55</v>
      </c>
      <c r="D23" s="80" t="s">
        <v>56</v>
      </c>
      <c r="E23" s="81" t="s">
        <v>51</v>
      </c>
      <c r="F23" s="82" t="s">
        <v>52</v>
      </c>
      <c r="G23" s="82"/>
      <c r="H23" s="83"/>
      <c r="I23" s="113"/>
      <c r="J23" s="118">
        <v>25</v>
      </c>
      <c r="K23" s="115"/>
      <c r="L23" s="116"/>
      <c r="M23" s="117"/>
      <c r="N23" s="92">
        <f t="shared" si="1"/>
        <v>25</v>
      </c>
      <c r="O23" s="105"/>
      <c r="P23" s="75"/>
      <c r="Q23" s="72"/>
      <c r="R23" s="111">
        <f>N23/1.0736</f>
        <v>23.286140089418776</v>
      </c>
    </row>
    <row r="24" spans="1:18" ht="30" customHeight="1">
      <c r="A24" s="24">
        <v>14</v>
      </c>
      <c r="B24" s="79">
        <v>42066</v>
      </c>
      <c r="C24" s="73" t="s">
        <v>55</v>
      </c>
      <c r="D24" s="80" t="s">
        <v>49</v>
      </c>
      <c r="E24" s="81" t="s">
        <v>51</v>
      </c>
      <c r="F24" s="82" t="s">
        <v>52</v>
      </c>
      <c r="G24" s="82"/>
      <c r="H24" s="83"/>
      <c r="I24" s="113"/>
      <c r="J24" s="118"/>
      <c r="K24" s="115"/>
      <c r="L24" s="116"/>
      <c r="M24" s="117">
        <v>52</v>
      </c>
      <c r="N24" s="92">
        <f t="shared" si="1"/>
        <v>52</v>
      </c>
      <c r="O24" s="105">
        <v>52</v>
      </c>
      <c r="P24" s="75"/>
      <c r="Q24" s="72"/>
      <c r="R24" s="110">
        <v>48.61</v>
      </c>
    </row>
    <row r="25" spans="1:18" ht="30" customHeight="1">
      <c r="A25" s="76">
        <v>15</v>
      </c>
      <c r="B25" s="79">
        <v>42067</v>
      </c>
      <c r="C25" s="73" t="s">
        <v>55</v>
      </c>
      <c r="D25" s="80" t="s">
        <v>56</v>
      </c>
      <c r="E25" s="81" t="s">
        <v>51</v>
      </c>
      <c r="F25" s="82" t="s">
        <v>52</v>
      </c>
      <c r="G25" s="82"/>
      <c r="H25" s="83"/>
      <c r="I25" s="113"/>
      <c r="J25" s="118">
        <v>22</v>
      </c>
      <c r="K25" s="115"/>
      <c r="L25" s="116"/>
      <c r="M25" s="117"/>
      <c r="N25" s="92">
        <f t="shared" si="1"/>
        <v>22</v>
      </c>
      <c r="O25" s="105"/>
      <c r="P25" s="75"/>
      <c r="Q25" s="72"/>
      <c r="R25" s="111">
        <f>N25/1.0694</f>
        <v>20.572283523471107</v>
      </c>
    </row>
    <row r="26" spans="1:18" ht="30" customHeight="1">
      <c r="A26" s="24">
        <v>16</v>
      </c>
      <c r="B26" s="79">
        <v>42067</v>
      </c>
      <c r="C26" s="73" t="s">
        <v>55</v>
      </c>
      <c r="D26" s="80" t="s">
        <v>63</v>
      </c>
      <c r="E26" s="81" t="s">
        <v>51</v>
      </c>
      <c r="F26" s="82" t="s">
        <v>52</v>
      </c>
      <c r="G26" s="82"/>
      <c r="H26" s="83"/>
      <c r="I26" s="113"/>
      <c r="J26" s="118"/>
      <c r="K26" s="115"/>
      <c r="L26" s="116"/>
      <c r="M26" s="117"/>
      <c r="N26" s="92">
        <f t="shared" si="1"/>
        <v>0</v>
      </c>
      <c r="O26" s="105">
        <v>200</v>
      </c>
      <c r="P26" s="75"/>
      <c r="Q26" s="72"/>
      <c r="R26" s="111">
        <v>186.94</v>
      </c>
    </row>
    <row r="27" spans="1:18" ht="30" customHeight="1">
      <c r="A27" s="76">
        <v>17</v>
      </c>
      <c r="B27" s="79">
        <v>42067</v>
      </c>
      <c r="C27" s="73" t="s">
        <v>55</v>
      </c>
      <c r="D27" s="80" t="s">
        <v>48</v>
      </c>
      <c r="E27" s="81" t="s">
        <v>51</v>
      </c>
      <c r="F27" s="82" t="s">
        <v>52</v>
      </c>
      <c r="G27" s="82"/>
      <c r="H27" s="83"/>
      <c r="I27" s="113"/>
      <c r="J27" s="118"/>
      <c r="K27" s="115"/>
      <c r="L27" s="116"/>
      <c r="M27" s="117">
        <v>15</v>
      </c>
      <c r="N27" s="92">
        <f t="shared" si="1"/>
        <v>15</v>
      </c>
      <c r="O27" s="105"/>
      <c r="P27" s="75"/>
      <c r="Q27" s="72"/>
      <c r="R27" s="111">
        <f>N27/1.0694</f>
        <v>14.026556947821209</v>
      </c>
    </row>
    <row r="28" spans="1:18" ht="30" customHeight="1">
      <c r="A28" s="24">
        <v>18</v>
      </c>
      <c r="B28" s="79">
        <v>42067</v>
      </c>
      <c r="C28" s="73" t="s">
        <v>55</v>
      </c>
      <c r="D28" s="80" t="s">
        <v>56</v>
      </c>
      <c r="E28" s="81" t="s">
        <v>51</v>
      </c>
      <c r="F28" s="82" t="s">
        <v>52</v>
      </c>
      <c r="G28" s="82"/>
      <c r="H28" s="83"/>
      <c r="I28" s="113"/>
      <c r="J28" s="118">
        <v>25</v>
      </c>
      <c r="K28" s="115"/>
      <c r="L28" s="116"/>
      <c r="M28" s="117"/>
      <c r="N28" s="92">
        <f t="shared" si="1"/>
        <v>25</v>
      </c>
      <c r="O28" s="105"/>
      <c r="P28" s="75"/>
      <c r="Q28" s="72"/>
      <c r="R28" s="111">
        <f>N28/1.0694</f>
        <v>23.377594913035349</v>
      </c>
    </row>
    <row r="29" spans="1:18" ht="30" customHeight="1">
      <c r="A29" s="76">
        <v>19</v>
      </c>
      <c r="B29" s="79">
        <v>42067</v>
      </c>
      <c r="C29" s="73" t="s">
        <v>55</v>
      </c>
      <c r="D29" s="80" t="s">
        <v>49</v>
      </c>
      <c r="E29" s="81" t="s">
        <v>51</v>
      </c>
      <c r="F29" s="82" t="s">
        <v>52</v>
      </c>
      <c r="G29" s="82"/>
      <c r="H29" s="83"/>
      <c r="I29" s="113"/>
      <c r="J29" s="118"/>
      <c r="K29" s="115"/>
      <c r="L29" s="116"/>
      <c r="M29" s="117">
        <v>42.5</v>
      </c>
      <c r="N29" s="92">
        <f t="shared" si="1"/>
        <v>42.5</v>
      </c>
      <c r="O29" s="105">
        <v>42.5</v>
      </c>
      <c r="P29" s="75"/>
      <c r="Q29" s="72"/>
      <c r="R29" s="111">
        <v>39.729999999999997</v>
      </c>
    </row>
    <row r="30" spans="1:18" ht="30" customHeight="1">
      <c r="A30" s="24">
        <v>20</v>
      </c>
      <c r="B30" s="79">
        <v>42067</v>
      </c>
      <c r="C30" s="73" t="s">
        <v>55</v>
      </c>
      <c r="D30" s="80" t="s">
        <v>57</v>
      </c>
      <c r="E30" s="81" t="s">
        <v>51</v>
      </c>
      <c r="F30" s="82" t="s">
        <v>52</v>
      </c>
      <c r="G30" s="82"/>
      <c r="H30" s="83"/>
      <c r="I30" s="113"/>
      <c r="J30" s="118"/>
      <c r="K30" s="115"/>
      <c r="L30" s="116"/>
      <c r="M30" s="117">
        <v>6</v>
      </c>
      <c r="N30" s="92">
        <f t="shared" si="1"/>
        <v>6</v>
      </c>
      <c r="O30" s="105"/>
      <c r="P30" s="75"/>
      <c r="Q30" s="72"/>
      <c r="R30" s="111">
        <f t="shared" ref="R30:R31" si="2">N30/1.0694</f>
        <v>5.6106227791284837</v>
      </c>
    </row>
    <row r="31" spans="1:18" ht="30" customHeight="1">
      <c r="A31" s="76">
        <v>21</v>
      </c>
      <c r="B31" s="79">
        <v>42067</v>
      </c>
      <c r="C31" s="73" t="s">
        <v>55</v>
      </c>
      <c r="D31" s="80" t="s">
        <v>56</v>
      </c>
      <c r="E31" s="81" t="s">
        <v>51</v>
      </c>
      <c r="F31" s="82" t="s">
        <v>52</v>
      </c>
      <c r="G31" s="82"/>
      <c r="H31" s="83"/>
      <c r="I31" s="113"/>
      <c r="J31" s="118">
        <v>13.4</v>
      </c>
      <c r="K31" s="115"/>
      <c r="L31" s="116"/>
      <c r="M31" s="117"/>
      <c r="N31" s="92">
        <f t="shared" si="1"/>
        <v>13.4</v>
      </c>
      <c r="O31" s="105"/>
      <c r="P31" s="75"/>
      <c r="Q31" s="72"/>
      <c r="R31" s="111">
        <f t="shared" si="2"/>
        <v>12.530390873386947</v>
      </c>
    </row>
    <row r="32" spans="1:18" ht="30" customHeight="1">
      <c r="A32" s="24">
        <v>22</v>
      </c>
      <c r="B32" s="79">
        <v>42068</v>
      </c>
      <c r="C32" s="73" t="s">
        <v>55</v>
      </c>
      <c r="D32" s="80" t="s">
        <v>56</v>
      </c>
      <c r="E32" s="81" t="s">
        <v>51</v>
      </c>
      <c r="F32" s="82" t="s">
        <v>52</v>
      </c>
      <c r="G32" s="82"/>
      <c r="H32" s="83"/>
      <c r="I32" s="113"/>
      <c r="J32" s="118">
        <v>30</v>
      </c>
      <c r="K32" s="115"/>
      <c r="L32" s="116"/>
      <c r="M32" s="117"/>
      <c r="N32" s="92">
        <f t="shared" si="1"/>
        <v>30</v>
      </c>
      <c r="O32" s="105"/>
      <c r="P32" s="75"/>
      <c r="Q32" s="72"/>
      <c r="R32" s="110">
        <f>N32/1.0697</f>
        <v>28.045246330746934</v>
      </c>
    </row>
    <row r="33" spans="1:18" ht="30" customHeight="1">
      <c r="A33" s="76">
        <v>23</v>
      </c>
      <c r="B33" s="79">
        <v>42068</v>
      </c>
      <c r="C33" s="73" t="s">
        <v>55</v>
      </c>
      <c r="D33" s="80" t="s">
        <v>48</v>
      </c>
      <c r="E33" s="81" t="s">
        <v>51</v>
      </c>
      <c r="F33" s="82" t="s">
        <v>52</v>
      </c>
      <c r="G33" s="82"/>
      <c r="H33" s="83"/>
      <c r="I33" s="113"/>
      <c r="J33" s="118"/>
      <c r="K33" s="115"/>
      <c r="L33" s="116"/>
      <c r="M33" s="117">
        <v>16</v>
      </c>
      <c r="N33" s="92">
        <f t="shared" si="1"/>
        <v>16</v>
      </c>
      <c r="O33" s="105"/>
      <c r="P33" s="75"/>
      <c r="Q33" s="72"/>
      <c r="R33" s="110">
        <f t="shared" ref="R33:R34" si="3">N33/1.0697</f>
        <v>14.957464709731699</v>
      </c>
    </row>
    <row r="34" spans="1:18" ht="30" customHeight="1">
      <c r="A34" s="24">
        <v>24</v>
      </c>
      <c r="B34" s="79">
        <v>42068</v>
      </c>
      <c r="C34" s="73" t="s">
        <v>55</v>
      </c>
      <c r="D34" s="80" t="s">
        <v>56</v>
      </c>
      <c r="E34" s="81" t="s">
        <v>51</v>
      </c>
      <c r="F34" s="82" t="s">
        <v>52</v>
      </c>
      <c r="G34" s="82"/>
      <c r="H34" s="83"/>
      <c r="I34" s="113"/>
      <c r="J34" s="118">
        <v>22</v>
      </c>
      <c r="K34" s="115"/>
      <c r="L34" s="116"/>
      <c r="M34" s="117"/>
      <c r="N34" s="92">
        <f t="shared" si="1"/>
        <v>22</v>
      </c>
      <c r="O34" s="105"/>
      <c r="P34" s="75"/>
      <c r="Q34" s="72"/>
      <c r="R34" s="110">
        <f t="shared" si="3"/>
        <v>20.566513975881087</v>
      </c>
    </row>
    <row r="35" spans="1:18" ht="30" customHeight="1">
      <c r="A35" s="76">
        <v>25</v>
      </c>
      <c r="B35" s="79">
        <v>42068</v>
      </c>
      <c r="C35" s="73" t="s">
        <v>55</v>
      </c>
      <c r="D35" s="80" t="s">
        <v>49</v>
      </c>
      <c r="E35" s="81" t="s">
        <v>51</v>
      </c>
      <c r="F35" s="82" t="s">
        <v>52</v>
      </c>
      <c r="G35" s="82"/>
      <c r="H35" s="83"/>
      <c r="I35" s="113"/>
      <c r="J35" s="114"/>
      <c r="K35" s="115"/>
      <c r="L35" s="116"/>
      <c r="M35" s="117">
        <v>52</v>
      </c>
      <c r="N35" s="92">
        <f t="shared" si="1"/>
        <v>52</v>
      </c>
      <c r="O35" s="105">
        <v>52</v>
      </c>
      <c r="P35" s="75"/>
      <c r="Q35" s="72"/>
      <c r="R35" s="111">
        <v>48.7</v>
      </c>
    </row>
    <row r="36" spans="1:18" ht="30" customHeight="1">
      <c r="A36" s="24">
        <v>26</v>
      </c>
      <c r="B36" s="79">
        <v>42068</v>
      </c>
      <c r="C36" s="73" t="s">
        <v>55</v>
      </c>
      <c r="D36" s="80" t="s">
        <v>57</v>
      </c>
      <c r="E36" s="81" t="s">
        <v>51</v>
      </c>
      <c r="F36" s="82" t="s">
        <v>52</v>
      </c>
      <c r="G36" s="82"/>
      <c r="H36" s="83"/>
      <c r="I36" s="113"/>
      <c r="J36" s="114"/>
      <c r="K36" s="115"/>
      <c r="L36" s="116"/>
      <c r="M36" s="117">
        <v>27</v>
      </c>
      <c r="N36" s="92">
        <f t="shared" si="1"/>
        <v>27</v>
      </c>
      <c r="O36" s="119"/>
      <c r="P36" s="75"/>
      <c r="Q36" s="72"/>
      <c r="R36" s="110">
        <f t="shared" ref="R36:R38" si="4">N36/1.0697</f>
        <v>25.240721697672242</v>
      </c>
    </row>
    <row r="37" spans="1:18" ht="30" customHeight="1">
      <c r="A37" s="76">
        <v>27</v>
      </c>
      <c r="B37" s="79">
        <v>42068</v>
      </c>
      <c r="C37" s="73" t="s">
        <v>55</v>
      </c>
      <c r="D37" s="80" t="s">
        <v>56</v>
      </c>
      <c r="E37" s="81" t="s">
        <v>51</v>
      </c>
      <c r="F37" s="82" t="s">
        <v>52</v>
      </c>
      <c r="G37" s="82"/>
      <c r="H37" s="83"/>
      <c r="I37" s="113"/>
      <c r="J37" s="114">
        <v>24.5</v>
      </c>
      <c r="K37" s="115"/>
      <c r="L37" s="116"/>
      <c r="M37" s="117"/>
      <c r="N37" s="92">
        <f t="shared" ref="N37:N45" si="5">SUM(G37:M37)</f>
        <v>24.5</v>
      </c>
      <c r="O37" s="105"/>
      <c r="P37" s="75"/>
      <c r="Q37" s="72"/>
      <c r="R37" s="110">
        <f t="shared" si="4"/>
        <v>22.903617836776665</v>
      </c>
    </row>
    <row r="38" spans="1:18" ht="30" customHeight="1">
      <c r="A38" s="24">
        <v>28</v>
      </c>
      <c r="B38" s="79">
        <v>42068</v>
      </c>
      <c r="C38" s="73" t="s">
        <v>55</v>
      </c>
      <c r="D38" s="80" t="s">
        <v>58</v>
      </c>
      <c r="E38" s="81" t="s">
        <v>51</v>
      </c>
      <c r="F38" s="82" t="s">
        <v>52</v>
      </c>
      <c r="G38" s="82"/>
      <c r="H38" s="83"/>
      <c r="I38" s="113"/>
      <c r="J38" s="118"/>
      <c r="K38" s="115"/>
      <c r="L38" s="116"/>
      <c r="M38" s="117">
        <v>11</v>
      </c>
      <c r="N38" s="92">
        <f t="shared" si="5"/>
        <v>11</v>
      </c>
      <c r="O38" s="105"/>
      <c r="P38" s="75"/>
      <c r="Q38" s="72"/>
      <c r="R38" s="110">
        <f t="shared" si="4"/>
        <v>10.283256987940543</v>
      </c>
    </row>
    <row r="39" spans="1:18" ht="30" customHeight="1">
      <c r="A39" s="76">
        <v>29</v>
      </c>
      <c r="B39" s="79">
        <v>42069</v>
      </c>
      <c r="C39" s="73" t="s">
        <v>55</v>
      </c>
      <c r="D39" s="80" t="s">
        <v>56</v>
      </c>
      <c r="E39" s="81" t="s">
        <v>51</v>
      </c>
      <c r="F39" s="82" t="s">
        <v>52</v>
      </c>
      <c r="G39" s="82"/>
      <c r="H39" s="83"/>
      <c r="I39" s="113"/>
      <c r="J39" s="118">
        <v>22</v>
      </c>
      <c r="K39" s="115"/>
      <c r="L39" s="116"/>
      <c r="M39" s="117"/>
      <c r="N39" s="92">
        <f t="shared" si="5"/>
        <v>22</v>
      </c>
      <c r="O39" s="105"/>
      <c r="P39" s="75"/>
      <c r="Q39" s="72"/>
      <c r="R39" s="111">
        <f>N39/1.07</f>
        <v>20.5607476635514</v>
      </c>
    </row>
    <row r="40" spans="1:18" ht="30" customHeight="1">
      <c r="A40" s="24">
        <v>30</v>
      </c>
      <c r="B40" s="79">
        <v>42069</v>
      </c>
      <c r="C40" s="73" t="s">
        <v>55</v>
      </c>
      <c r="D40" s="80" t="s">
        <v>63</v>
      </c>
      <c r="E40" s="81" t="s">
        <v>51</v>
      </c>
      <c r="F40" s="82" t="s">
        <v>52</v>
      </c>
      <c r="G40" s="82"/>
      <c r="H40" s="83"/>
      <c r="I40" s="113"/>
      <c r="J40" s="118"/>
      <c r="K40" s="115"/>
      <c r="L40" s="116"/>
      <c r="M40" s="117"/>
      <c r="N40" s="92">
        <f t="shared" si="5"/>
        <v>0</v>
      </c>
      <c r="O40" s="105">
        <v>50</v>
      </c>
      <c r="P40" s="75"/>
      <c r="Q40" s="72"/>
      <c r="R40" s="111">
        <v>46.82</v>
      </c>
    </row>
    <row r="41" spans="1:18" ht="30" customHeight="1">
      <c r="A41" s="76">
        <v>31</v>
      </c>
      <c r="B41" s="79">
        <v>42069</v>
      </c>
      <c r="C41" s="73" t="s">
        <v>55</v>
      </c>
      <c r="D41" s="80" t="s">
        <v>48</v>
      </c>
      <c r="E41" s="81" t="s">
        <v>51</v>
      </c>
      <c r="F41" s="82" t="s">
        <v>52</v>
      </c>
      <c r="G41" s="82"/>
      <c r="H41" s="83"/>
      <c r="I41" s="113"/>
      <c r="J41" s="114"/>
      <c r="K41" s="115"/>
      <c r="L41" s="116"/>
      <c r="M41" s="117">
        <v>15</v>
      </c>
      <c r="N41" s="92">
        <f t="shared" si="5"/>
        <v>15</v>
      </c>
      <c r="O41" s="105"/>
      <c r="P41" s="75"/>
      <c r="Q41" s="72"/>
      <c r="R41" s="111">
        <f t="shared" ref="R41:R42" si="6">N41/1.07</f>
        <v>14.018691588785046</v>
      </c>
    </row>
    <row r="42" spans="1:18" ht="30" customHeight="1">
      <c r="A42" s="24">
        <v>32</v>
      </c>
      <c r="B42" s="79">
        <v>42069</v>
      </c>
      <c r="C42" s="73" t="s">
        <v>55</v>
      </c>
      <c r="D42" s="80" t="s">
        <v>56</v>
      </c>
      <c r="E42" s="81" t="s">
        <v>51</v>
      </c>
      <c r="F42" s="82" t="s">
        <v>52</v>
      </c>
      <c r="G42" s="82"/>
      <c r="H42" s="83"/>
      <c r="I42" s="113"/>
      <c r="J42" s="114">
        <v>23</v>
      </c>
      <c r="K42" s="115"/>
      <c r="L42" s="116"/>
      <c r="M42" s="117"/>
      <c r="N42" s="92">
        <f t="shared" si="5"/>
        <v>23</v>
      </c>
      <c r="O42" s="105"/>
      <c r="P42" s="75"/>
      <c r="Q42" s="72"/>
      <c r="R42" s="111">
        <f t="shared" si="6"/>
        <v>21.495327102803738</v>
      </c>
    </row>
    <row r="43" spans="1:18" ht="30" customHeight="1">
      <c r="A43" s="76">
        <v>33</v>
      </c>
      <c r="B43" s="79">
        <v>42069</v>
      </c>
      <c r="C43" s="73" t="s">
        <v>55</v>
      </c>
      <c r="D43" s="80" t="s">
        <v>62</v>
      </c>
      <c r="E43" s="81" t="s">
        <v>51</v>
      </c>
      <c r="F43" s="82" t="s">
        <v>52</v>
      </c>
      <c r="G43" s="82"/>
      <c r="H43" s="83"/>
      <c r="I43" s="113"/>
      <c r="J43" s="114"/>
      <c r="K43" s="115"/>
      <c r="L43" s="116">
        <v>107.5</v>
      </c>
      <c r="M43" s="117"/>
      <c r="N43" s="92">
        <f t="shared" si="5"/>
        <v>107.5</v>
      </c>
      <c r="O43" s="105">
        <v>107.5</v>
      </c>
      <c r="P43" s="75"/>
      <c r="Q43" s="72"/>
      <c r="R43" s="110">
        <v>100.66</v>
      </c>
    </row>
    <row r="44" spans="1:18" ht="30" customHeight="1">
      <c r="A44" s="24">
        <v>34</v>
      </c>
      <c r="B44" s="93">
        <v>42094</v>
      </c>
      <c r="C44" s="94" t="s">
        <v>59</v>
      </c>
      <c r="D44" s="94" t="s">
        <v>60</v>
      </c>
      <c r="E44" s="95" t="s">
        <v>61</v>
      </c>
      <c r="F44" s="96" t="s">
        <v>52</v>
      </c>
      <c r="G44" s="96"/>
      <c r="H44" s="97"/>
      <c r="I44" s="98"/>
      <c r="J44" s="99"/>
      <c r="K44" s="100"/>
      <c r="L44" s="101"/>
      <c r="M44" s="102"/>
      <c r="N44" s="120">
        <f t="shared" si="5"/>
        <v>0</v>
      </c>
      <c r="O44" s="107">
        <v>-40</v>
      </c>
      <c r="P44" s="108"/>
      <c r="Q44" s="109"/>
      <c r="R44" s="112">
        <v>-38.840000000000003</v>
      </c>
    </row>
    <row r="45" spans="1:18" ht="30" customHeight="1">
      <c r="A45" s="76">
        <v>35</v>
      </c>
      <c r="B45" s="79"/>
      <c r="C45" s="80"/>
      <c r="D45" s="80"/>
      <c r="E45" s="81"/>
      <c r="F45" s="94"/>
      <c r="G45" s="82"/>
      <c r="H45" s="83"/>
      <c r="I45" s="113"/>
      <c r="J45" s="114"/>
      <c r="K45" s="115"/>
      <c r="L45" s="116"/>
      <c r="M45" s="117"/>
      <c r="N45" s="92">
        <f t="shared" si="5"/>
        <v>0</v>
      </c>
      <c r="O45" s="105"/>
      <c r="P45" s="75"/>
      <c r="Q45" s="72"/>
      <c r="R45" s="58"/>
    </row>
    <row r="46" spans="1:18">
      <c r="A46" s="29"/>
      <c r="B46" s="30"/>
      <c r="C46" s="30"/>
      <c r="D46" s="30"/>
      <c r="E46" s="30"/>
      <c r="F46" s="30"/>
      <c r="G46" s="74"/>
      <c r="H46" s="71"/>
      <c r="I46" s="30"/>
      <c r="J46" s="30"/>
      <c r="K46" s="30"/>
      <c r="L46" s="30"/>
      <c r="M46" s="30"/>
      <c r="N46" s="30"/>
      <c r="O46" s="30"/>
      <c r="P46" s="30"/>
    </row>
    <row r="47" spans="1:18">
      <c r="A47" s="34"/>
      <c r="B47" s="35"/>
      <c r="C47" s="36"/>
      <c r="D47" s="37"/>
      <c r="E47" s="37"/>
      <c r="F47" s="38"/>
      <c r="G47" s="39"/>
      <c r="H47" s="40"/>
      <c r="I47" s="41"/>
      <c r="J47" s="41"/>
      <c r="K47" s="41"/>
      <c r="L47" s="41"/>
      <c r="M47" s="41"/>
      <c r="N47" s="42"/>
      <c r="O47" s="43"/>
      <c r="P47" s="59"/>
    </row>
    <row r="48" spans="1:18">
      <c r="A48" s="29"/>
      <c r="B48" s="33" t="s">
        <v>34</v>
      </c>
      <c r="C48" s="33"/>
      <c r="D48" s="33"/>
      <c r="E48" s="30"/>
      <c r="F48" s="30"/>
      <c r="G48" s="33" t="s">
        <v>36</v>
      </c>
      <c r="H48" s="33"/>
      <c r="I48" s="33"/>
      <c r="J48" s="30"/>
      <c r="K48" s="30"/>
      <c r="L48" s="33" t="s">
        <v>35</v>
      </c>
      <c r="M48" s="33"/>
      <c r="N48" s="33"/>
      <c r="O48" s="30"/>
      <c r="P48" s="59"/>
    </row>
    <row r="49" spans="1:16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59"/>
    </row>
    <row r="50" spans="1:16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7">
      <formula1>1</formula1>
      <formula2>0</formula2>
    </dataValidation>
    <dataValidation type="date" operator="greaterThanOrEqual" showErrorMessage="1" errorTitle="Data" error="Inserire una data superiore al 1/11/2000" sqref="B47 B11:B45">
      <formula1>36831</formula1>
      <formula2>0</formula2>
    </dataValidation>
    <dataValidation type="textLength" operator="greaterThan" sqref="F47">
      <formula1>1</formula1>
      <formula2>0</formula2>
    </dataValidation>
    <dataValidation type="textLength" operator="greaterThan" allowBlank="1" showErrorMessage="1" sqref="D47:E47">
      <formula1>1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decimal" operator="greaterThanOrEqual" allowBlank="1" showErrorMessage="1" errorTitle="Valore" error="Inserire un numero maggiore o uguale a 0 (zero)!" sqref="H47:M47 K11:L45 H11:H45 J32 J20 J28 J41:J43 J23:J24 J15:J16 J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CHK</vt:lpstr>
      <vt:lpstr>'Nota Spese CHK'!Print_Area</vt:lpstr>
      <vt:lpstr>'Nota Spese Italia'!Print_Area</vt:lpstr>
      <vt:lpstr>'Nota Spese CHK'!Print_Titles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2015-04-07T16:36:26Z</cp:lastPrinted>
  <dcterms:created xsi:type="dcterms:W3CDTF">2007-03-06T14:42:56Z</dcterms:created>
  <dcterms:modified xsi:type="dcterms:W3CDTF">2015-04-07T16:47:48Z</dcterms:modified>
</cp:coreProperties>
</file>