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20" yWindow="15" windowWidth="15480" windowHeight="8190" tabRatio="433" activeTab="3"/>
  </bookViews>
  <sheets>
    <sheet name="Nota Spese Italia" sheetId="1" r:id="rId1"/>
    <sheet name="Nota Spese LBP" sheetId="3" r:id="rId2"/>
    <sheet name="Nota Spese USD" sheetId="5" r:id="rId3"/>
    <sheet name="Nota Spese VND" sheetId="7" r:id="rId4"/>
  </sheets>
  <definedNames>
    <definedName name="_xlnm.Print_Area" localSheetId="0">'Nota Spese Italia'!$A$1:$S$30</definedName>
    <definedName name="_xlnm.Print_Area" localSheetId="1">'Nota Spese LBP'!$A$1:$R$23</definedName>
    <definedName name="_xlnm.Print_Area" localSheetId="2">'Nota Spese USD'!$A$1:$R$23</definedName>
    <definedName name="_xlnm.Print_Area" localSheetId="3">'Nota Spese VND'!$A$1:$R$50</definedName>
    <definedName name="_xlnm.Print_Titles" localSheetId="0">'Nota Spese Italia'!$7:$10</definedName>
    <definedName name="_xlnm.Print_Titles" localSheetId="1">'Nota Spese LBP'!$1:$10</definedName>
    <definedName name="_xlnm.Print_Titles" localSheetId="2">'Nota Spese USD'!$1:$10</definedName>
    <definedName name="_xlnm.Print_Titles" localSheetId="3">'Nota Spese VND'!$1:$10</definedName>
  </definedNames>
  <calcPr calcId="125725" concurrentCalc="0"/>
</workbook>
</file>

<file path=xl/calcChain.xml><?xml version="1.0" encoding="utf-8"?>
<calcChain xmlns="http://schemas.openxmlformats.org/spreadsheetml/2006/main">
  <c r="H11" i="7"/>
  <c r="N11"/>
  <c r="N12"/>
  <c r="H13"/>
  <c r="N13"/>
  <c r="H14"/>
  <c r="N14"/>
  <c r="H15"/>
  <c r="N15"/>
  <c r="N16"/>
  <c r="H17"/>
  <c r="N17"/>
  <c r="H18"/>
  <c r="N18"/>
  <c r="H19"/>
  <c r="N19"/>
  <c r="H20"/>
  <c r="N20"/>
  <c r="N21"/>
  <c r="H22"/>
  <c r="N22"/>
  <c r="H23"/>
  <c r="N23"/>
  <c r="H24"/>
  <c r="N24"/>
  <c r="H25"/>
  <c r="N25"/>
  <c r="H26"/>
  <c r="N26"/>
  <c r="H27"/>
  <c r="N27"/>
  <c r="H28"/>
  <c r="N28"/>
  <c r="H29"/>
  <c r="N29"/>
  <c r="H30"/>
  <c r="N30"/>
  <c r="H31"/>
  <c r="N31"/>
  <c r="H32"/>
  <c r="N32"/>
  <c r="H33"/>
  <c r="N33"/>
  <c r="H34"/>
  <c r="N34"/>
  <c r="H35"/>
  <c r="N35"/>
  <c r="H36"/>
  <c r="N36"/>
  <c r="H37"/>
  <c r="N37"/>
  <c r="H38"/>
  <c r="N38"/>
  <c r="H39"/>
  <c r="N39"/>
  <c r="H40"/>
  <c r="N40"/>
  <c r="H41"/>
  <c r="N41"/>
  <c r="H42"/>
  <c r="N42"/>
  <c r="H43"/>
  <c r="N43"/>
  <c r="H44"/>
  <c r="N44"/>
  <c r="H45"/>
  <c r="N45"/>
  <c r="N7"/>
  <c r="O7"/>
  <c r="R3"/>
  <c r="R1"/>
  <c r="R5"/>
  <c r="R5" i="5"/>
  <c r="R3"/>
  <c r="R1"/>
  <c r="R1" i="3"/>
  <c r="R3"/>
  <c r="R5"/>
  <c r="H13"/>
  <c r="N13"/>
  <c r="H14"/>
  <c r="N14"/>
  <c r="P45" i="7"/>
  <c r="P44"/>
  <c r="P43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19"/>
  <c r="P18"/>
  <c r="P17"/>
  <c r="P15"/>
  <c r="H7"/>
  <c r="P3"/>
  <c r="M7"/>
  <c r="L7"/>
  <c r="K7"/>
  <c r="J7"/>
  <c r="I7"/>
  <c r="G7"/>
  <c r="H13" i="5"/>
  <c r="N13"/>
  <c r="P18"/>
  <c r="H18"/>
  <c r="N18"/>
  <c r="P17"/>
  <c r="H17"/>
  <c r="N17"/>
  <c r="P16"/>
  <c r="H16"/>
  <c r="N16"/>
  <c r="P15"/>
  <c r="H15"/>
  <c r="N15"/>
  <c r="P14"/>
  <c r="H14"/>
  <c r="N14"/>
  <c r="H12"/>
  <c r="N12"/>
  <c r="H11"/>
  <c r="N11"/>
  <c r="O7"/>
  <c r="P3"/>
  <c r="M7"/>
  <c r="L7"/>
  <c r="K7"/>
  <c r="J7"/>
  <c r="I7"/>
  <c r="G7"/>
  <c r="H14" i="1"/>
  <c r="O7" i="3"/>
  <c r="P3"/>
  <c r="M7"/>
  <c r="L7"/>
  <c r="J7"/>
  <c r="I7"/>
  <c r="G7" i="1"/>
  <c r="O7"/>
  <c r="P3"/>
  <c r="M7"/>
  <c r="L7"/>
  <c r="K7"/>
  <c r="J7"/>
  <c r="I7"/>
  <c r="H12"/>
  <c r="H12" i="3"/>
  <c r="H11" i="1"/>
  <c r="N11"/>
  <c r="H11" i="3"/>
  <c r="K7"/>
  <c r="G7"/>
  <c r="H24" i="1"/>
  <c r="H23"/>
  <c r="H22"/>
  <c r="H21"/>
  <c r="H20"/>
  <c r="H19"/>
  <c r="H18"/>
  <c r="H17"/>
  <c r="H16"/>
  <c r="H15"/>
  <c r="H13"/>
  <c r="N13"/>
  <c r="P1" i="7"/>
  <c r="P7"/>
  <c r="H7" i="5"/>
  <c r="P1"/>
  <c r="P5"/>
  <c r="N7"/>
  <c r="N11" i="3"/>
  <c r="H7" i="1"/>
  <c r="P1"/>
  <c r="P5"/>
  <c r="N12" i="3"/>
  <c r="P24" i="1"/>
  <c r="P23"/>
  <c r="P22"/>
  <c r="P21"/>
  <c r="P20"/>
  <c r="N24"/>
  <c r="N23"/>
  <c r="N22"/>
  <c r="N21"/>
  <c r="N20"/>
  <c r="P19"/>
  <c r="N19"/>
  <c r="N16"/>
  <c r="N15"/>
  <c r="N12"/>
  <c r="H18" i="3"/>
  <c r="H17"/>
  <c r="H16"/>
  <c r="H15"/>
  <c r="H7"/>
  <c r="P1"/>
  <c r="P5"/>
  <c r="N18" i="1"/>
  <c r="N17"/>
  <c r="N14"/>
  <c r="P17"/>
  <c r="P13"/>
  <c r="P12"/>
  <c r="M1" i="7"/>
  <c r="P5"/>
  <c r="P7" i="5"/>
  <c r="M1"/>
  <c r="N7" i="1"/>
  <c r="P18" i="3"/>
  <c r="N18"/>
  <c r="P17"/>
  <c r="N17"/>
  <c r="P16"/>
  <c r="N16"/>
  <c r="P15"/>
  <c r="N15"/>
  <c r="P14"/>
  <c r="N7"/>
  <c r="P7" i="1"/>
  <c r="P7" i="3"/>
  <c r="M1" i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<sst xmlns="http://schemas.openxmlformats.org/spreadsheetml/2006/main" count="377" uniqueCount="84">
  <si>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</si>
  <si>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</si>
  <si>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</si>
  <si>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</si>
  <si>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</si>
  <si>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</si>
  <si>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</si>
  <si>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</si>
  <si>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</si>
  <si>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</si>
  <si>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</si>
  <si>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</si>
  <si>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</si>
  <si>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</si>
  <si>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</si>
  <si>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</si>
  <si>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</si>
  <si>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</si>
  <si>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</si>
  <si>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</si>
  <si>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</si>
  <si>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</si>
  <si>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</si>
  <si>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</si>
  <si>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</si>
  <si>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</si>
  <si>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</si>
  <si>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</si>
  <si>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</si>
  <si>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</si>
  <si>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</si>
  <si>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</si>
  <si>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</si>
  <si>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</si>
  <si>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</si>
  <si>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</si>
  <si>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</si>
  <si>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</si>
  <si>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</si>
  <si>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</si>
  <si>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</si>
  <si>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</si>
  <si>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</si>
  <si>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</si>
  <si>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Demo Beirut</t>
  </si>
  <si>
    <t>Taxi</t>
  </si>
  <si>
    <t>Libano</t>
  </si>
  <si>
    <t>LBP</t>
  </si>
  <si>
    <t>Restituzione contanti</t>
  </si>
  <si>
    <t>Lorenzo Invernizzi</t>
  </si>
  <si>
    <t>(importi in Valuta LBP)</t>
  </si>
  <si>
    <t>(importi in Valuta USD)</t>
  </si>
  <si>
    <t>USD</t>
  </si>
  <si>
    <t>Cena</t>
  </si>
  <si>
    <t>Bar</t>
  </si>
  <si>
    <t>Delivery Vietnam</t>
  </si>
  <si>
    <t>Vietnam</t>
  </si>
  <si>
    <t>VND</t>
  </si>
  <si>
    <t>Visa</t>
  </si>
  <si>
    <t>Trasporto</t>
  </si>
  <si>
    <t>CDG Airport</t>
  </si>
  <si>
    <t>Parigi</t>
  </si>
  <si>
    <t>Linate</t>
  </si>
  <si>
    <t>Milano</t>
  </si>
  <si>
    <t>Malpensa</t>
  </si>
  <si>
    <t>Fiumicino</t>
  </si>
  <si>
    <t>Roma</t>
  </si>
  <si>
    <t xml:space="preserve">Cena Messico </t>
  </si>
  <si>
    <t>Ristorante Romano</t>
  </si>
  <si>
    <t>Viaggio Malpensa</t>
  </si>
  <si>
    <t>Viaggio Linate</t>
  </si>
  <si>
    <t>Daniele Milan</t>
  </si>
  <si>
    <t>Prelievo contanti</t>
  </si>
  <si>
    <t>Cena/Bar</t>
  </si>
  <si>
    <t>01_01</t>
  </si>
  <si>
    <t>01_02</t>
  </si>
  <si>
    <t>01_03</t>
  </si>
  <si>
    <t>Extra Hotel</t>
  </si>
  <si>
    <t>Varie</t>
  </si>
  <si>
    <t>varie</t>
  </si>
  <si>
    <t>Commissioni su prelievo</t>
  </si>
  <si>
    <t>01_04</t>
  </si>
  <si>
    <r>
      <t xml:space="preserve">Cena </t>
    </r>
    <r>
      <rPr>
        <b/>
        <sz val="14"/>
        <color rgb="FFFF0000"/>
        <rFont val="Gulim"/>
        <family val="2"/>
      </rPr>
      <t>(Mancano giustificativi)</t>
    </r>
  </si>
  <si>
    <t>(importi in Valuta VND)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</si>
</sst>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3" formatCode="&quot;€&quot;\ #,##0.00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69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5" borderId="3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170" fontId="12" fillId="0" borderId="15" xfId="0" applyNumberFormat="1" applyFont="1" applyBorder="1" applyAlignment="1" applyProtection="1">
      <alignment horizontal="center" vertical="center"/>
      <protection locked="0"/>
    </xf>
    <xf numFmtId="49" fontId="12" fillId="0" borderId="15" xfId="0" applyNumberFormat="1" applyFont="1" applyBorder="1" applyAlignment="1" applyProtection="1">
      <alignment horizontal="left" vertical="center"/>
      <protection locked="0"/>
    </xf>
    <xf numFmtId="0" fontId="12" fillId="0" borderId="16" xfId="0" applyFont="1" applyBorder="1" applyAlignment="1" applyProtection="1">
      <alignment horizontal="left" vertical="center"/>
      <protection locked="0"/>
    </xf>
    <xf numFmtId="0" fontId="12" fillId="0" borderId="16" xfId="0" applyFont="1" applyBorder="1" applyAlignment="1" applyProtection="1">
      <alignment vertical="center"/>
      <protection locked="0"/>
    </xf>
    <xf numFmtId="38" fontId="12" fillId="0" borderId="17" xfId="0" applyNumberFormat="1" applyFont="1" applyBorder="1" applyAlignment="1" applyProtection="1">
      <alignment horizontal="center" vertical="center"/>
      <protection locked="0"/>
    </xf>
    <xf numFmtId="171" fontId="12" fillId="0" borderId="18" xfId="0" applyNumberFormat="1" applyFont="1" applyBorder="1" applyAlignment="1" applyProtection="1">
      <alignment horizontal="right" vertical="center"/>
    </xf>
    <xf numFmtId="171" fontId="12" fillId="0" borderId="19" xfId="0" applyNumberFormat="1" applyFont="1" applyBorder="1" applyAlignment="1" applyProtection="1">
      <alignment horizontal="right" vertical="center"/>
      <protection locked="0"/>
    </xf>
    <xf numFmtId="171" fontId="12" fillId="0" borderId="15" xfId="0" applyNumberFormat="1" applyFont="1" applyBorder="1" applyAlignment="1" applyProtection="1">
      <alignment horizontal="right" vertical="center"/>
      <protection locked="0"/>
    </xf>
    <xf numFmtId="171" fontId="12" fillId="0" borderId="58" xfId="0" applyNumberFormat="1" applyFont="1" applyBorder="1" applyAlignment="1" applyProtection="1">
      <alignment horizontal="right" vertical="center"/>
      <protection locked="0"/>
    </xf>
    <xf numFmtId="171" fontId="12" fillId="0" borderId="22" xfId="0" applyNumberFormat="1" applyFont="1" applyBorder="1" applyAlignment="1" applyProtection="1">
      <alignment horizontal="right" vertical="center"/>
      <protection locked="0"/>
    </xf>
    <xf numFmtId="171" fontId="12" fillId="0" borderId="23" xfId="0" applyNumberFormat="1" applyFont="1" applyBorder="1" applyAlignment="1" applyProtection="1">
      <alignment horizontal="right" vertical="center"/>
      <protection locked="0"/>
    </xf>
    <xf numFmtId="164" fontId="12" fillId="3" borderId="24" xfId="1" applyFont="1" applyFill="1" applyBorder="1" applyAlignment="1" applyProtection="1">
      <alignment horizontal="right" vertical="center"/>
    </xf>
    <xf numFmtId="4" fontId="12" fillId="4" borderId="24" xfId="0" applyNumberFormat="1" applyFont="1" applyFill="1" applyBorder="1" applyAlignment="1" applyProtection="1">
      <alignment vertical="center"/>
      <protection locked="0"/>
    </xf>
    <xf numFmtId="173" fontId="2" fillId="0" borderId="0" xfId="0" applyNumberFormat="1" applyFont="1" applyAlignment="1" applyProtection="1">
      <alignment vertical="center"/>
    </xf>
    <xf numFmtId="170" fontId="12" fillId="0" borderId="21" xfId="0" applyNumberFormat="1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171" fontId="12" fillId="0" borderId="27" xfId="0" applyNumberFormat="1" applyFont="1" applyBorder="1" applyAlignment="1" applyProtection="1">
      <alignment horizontal="right" vertical="center"/>
      <protection locked="0"/>
    </xf>
    <xf numFmtId="171" fontId="12" fillId="0" borderId="20" xfId="0" applyNumberFormat="1" applyFont="1" applyBorder="1" applyAlignment="1" applyProtection="1">
      <alignment horizontal="right" vertical="center"/>
      <protection locked="0"/>
    </xf>
    <xf numFmtId="0" fontId="12" fillId="0" borderId="25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65" xfId="0" applyFont="1" applyBorder="1" applyAlignment="1" applyProtection="1">
      <alignment vertical="center"/>
    </xf>
  </cellXfs>
  <cellStyles count="2">
    <cellStyle name="Euro" xfId="1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0"/>
  <sheetViews>
    <sheetView view="pageBreakPreview" zoomScale="50" zoomScaleSheetLayoutView="50" workbookViewId="0">
      <pane ySplit="5" topLeftCell="A6" activePane="bottomLeft" state="frozen"/>
      <selection pane="bottomLeft" activeCell="H21" sqref="H21:H22"/>
    </sheetView>
  </sheetViews>
  <sheetFormatPr defaultColWidth="9.140625" defaultRowHeight="18.75"/>
  <cols>
    <col min="1" max="1" width="6.7109375" style="1" customWidth="1"/>
    <col min="2" max="2" width="19.42578125" style="2" customWidth="1"/>
    <col min="3" max="3" width="22.140625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2" t="s">
        <v>0</v>
      </c>
      <c r="C1" s="112"/>
      <c r="D1" s="112"/>
      <c r="E1" s="103" t="s">
        <v>49</v>
      </c>
      <c r="F1" s="103"/>
      <c r="G1" s="49">
        <v>42005</v>
      </c>
      <c r="H1" s="48" t="s">
        <v>74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227.48</v>
      </c>
      <c r="Q1" s="3" t="s">
        <v>28</v>
      </c>
    </row>
    <row r="2" spans="1:19" s="8" customFormat="1" ht="35.25" customHeight="1">
      <c r="A2" s="4"/>
      <c r="B2" s="102" t="s">
        <v>2</v>
      </c>
      <c r="C2" s="102"/>
      <c r="D2" s="102"/>
      <c r="E2" s="103" t="s">
        <v>71</v>
      </c>
      <c r="F2" s="103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02" t="s">
        <v>26</v>
      </c>
      <c r="C3" s="102"/>
      <c r="D3" s="102"/>
      <c r="E3" s="103" t="s">
        <v>27</v>
      </c>
      <c r="F3" s="103"/>
      <c r="N3" s="10" t="s">
        <v>4</v>
      </c>
      <c r="O3" s="11"/>
      <c r="P3" s="12">
        <f>+O7</f>
        <v>134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0.56999999999999995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1"/>
      <c r="D5" s="20"/>
      <c r="E5" s="57">
        <v>8</v>
      </c>
      <c r="F5" s="14"/>
      <c r="G5" s="10" t="s">
        <v>7</v>
      </c>
      <c r="H5" s="21">
        <v>1.1100000000000001</v>
      </c>
      <c r="N5" s="101" t="s">
        <v>8</v>
      </c>
      <c r="O5" s="101"/>
      <c r="P5" s="22">
        <f>P1-P2-P3-P4</f>
        <v>93.47999999999999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0"/>
      <c r="B7" s="51"/>
      <c r="C7" s="51"/>
      <c r="D7" s="52" t="s">
        <v>29</v>
      </c>
      <c r="E7" s="108" t="s">
        <v>11</v>
      </c>
      <c r="F7" s="109"/>
      <c r="G7" s="25">
        <f>SUM(G11:G24)</f>
        <v>164</v>
      </c>
      <c r="H7" s="25">
        <f>SUM(H11:H24)</f>
        <v>93.47999999999999</v>
      </c>
      <c r="I7" s="63">
        <f>SUM(I11:I24)</f>
        <v>0</v>
      </c>
      <c r="J7" s="68">
        <f>SUM(J11:J24)</f>
        <v>0</v>
      </c>
      <c r="K7" s="64">
        <f>SUM(K11:K24)</f>
        <v>0</v>
      </c>
      <c r="L7" s="64">
        <f>SUM(L11:L24)</f>
        <v>91</v>
      </c>
      <c r="M7" s="64">
        <f>SUM(M11:M24)</f>
        <v>43</v>
      </c>
      <c r="N7" s="64">
        <f>SUM(N11:N24)</f>
        <v>227.47999999999996</v>
      </c>
      <c r="O7" s="65">
        <f>SUM(O11:O24)</f>
        <v>134</v>
      </c>
      <c r="P7" s="13">
        <f>+N7-SUM(I7:M7)</f>
        <v>93.479999999999961</v>
      </c>
    </row>
    <row r="8" spans="1:19" ht="36" customHeight="1" thickTop="1" thickBot="1">
      <c r="A8" s="118"/>
      <c r="B8" s="62"/>
      <c r="C8" s="120" t="s">
        <v>13</v>
      </c>
      <c r="D8" s="122" t="s">
        <v>25</v>
      </c>
      <c r="E8" s="121" t="s">
        <v>14</v>
      </c>
      <c r="F8" s="123" t="s">
        <v>34</v>
      </c>
      <c r="G8" s="124" t="s">
        <v>15</v>
      </c>
      <c r="H8" s="125" t="s">
        <v>16</v>
      </c>
      <c r="I8" s="104" t="s">
        <v>37</v>
      </c>
      <c r="J8" s="104" t="s">
        <v>39</v>
      </c>
      <c r="K8" s="104" t="s">
        <v>38</v>
      </c>
      <c r="L8" s="106" t="s">
        <v>35</v>
      </c>
      <c r="M8" s="107"/>
      <c r="N8" s="116" t="s">
        <v>17</v>
      </c>
      <c r="O8" s="128" t="s">
        <v>18</v>
      </c>
      <c r="P8" s="115" t="s">
        <v>19</v>
      </c>
      <c r="R8" s="2"/>
    </row>
    <row r="9" spans="1:19" ht="36" customHeight="1" thickTop="1" thickBot="1">
      <c r="A9" s="119"/>
      <c r="B9" s="62" t="s">
        <v>12</v>
      </c>
      <c r="C9" s="121"/>
      <c r="D9" s="121"/>
      <c r="E9" s="121"/>
      <c r="F9" s="123"/>
      <c r="G9" s="124"/>
      <c r="H9" s="126"/>
      <c r="I9" s="105" t="s">
        <v>37</v>
      </c>
      <c r="J9" s="105"/>
      <c r="K9" s="105" t="s">
        <v>36</v>
      </c>
      <c r="L9" s="110" t="s">
        <v>23</v>
      </c>
      <c r="M9" s="113" t="s">
        <v>24</v>
      </c>
      <c r="N9" s="117"/>
      <c r="O9" s="129"/>
      <c r="P9" s="115"/>
      <c r="R9" s="2"/>
    </row>
    <row r="10" spans="1:19" ht="37.5" customHeight="1" thickTop="1" thickBot="1">
      <c r="A10" s="119"/>
      <c r="B10" s="53"/>
      <c r="C10" s="121"/>
      <c r="D10" s="121"/>
      <c r="E10" s="121"/>
      <c r="F10" s="123"/>
      <c r="G10" s="26" t="s">
        <v>20</v>
      </c>
      <c r="H10" s="127"/>
      <c r="I10" s="105"/>
      <c r="J10" s="105"/>
      <c r="K10" s="105"/>
      <c r="L10" s="111"/>
      <c r="M10" s="114"/>
      <c r="N10" s="117"/>
      <c r="O10" s="129"/>
      <c r="P10" s="115"/>
      <c r="R10" s="2"/>
    </row>
    <row r="11" spans="1:19" ht="30" customHeight="1" thickTop="1">
      <c r="A11" s="27">
        <v>1</v>
      </c>
      <c r="B11" s="45">
        <v>42036</v>
      </c>
      <c r="C11" s="29" t="s">
        <v>55</v>
      </c>
      <c r="D11" s="29" t="s">
        <v>54</v>
      </c>
      <c r="E11" s="67" t="s">
        <v>60</v>
      </c>
      <c r="F11" s="67" t="s">
        <v>61</v>
      </c>
      <c r="G11" s="96"/>
      <c r="H11" s="99">
        <f>IF($E$3="si",($H$5/$H$6*G11),IF($E$3="no",G11*$H$4,0))</f>
        <v>0</v>
      </c>
      <c r="I11" s="69"/>
      <c r="J11" s="69"/>
      <c r="K11" s="34"/>
      <c r="L11" s="35"/>
      <c r="M11" s="37">
        <v>7.9</v>
      </c>
      <c r="N11" s="39">
        <f>SUM(H11:M11)</f>
        <v>7.9</v>
      </c>
      <c r="O11" s="40">
        <v>7.9</v>
      </c>
      <c r="P11" s="41"/>
      <c r="R11" s="2"/>
    </row>
    <row r="12" spans="1:19" ht="30" customHeight="1">
      <c r="A12" s="42">
        <v>2</v>
      </c>
      <c r="B12" s="45">
        <v>42030</v>
      </c>
      <c r="C12" s="29" t="s">
        <v>55</v>
      </c>
      <c r="D12" s="44" t="s">
        <v>54</v>
      </c>
      <c r="E12" s="67" t="s">
        <v>60</v>
      </c>
      <c r="F12" s="67" t="s">
        <v>61</v>
      </c>
      <c r="G12" s="97"/>
      <c r="H12" s="99">
        <f>IF($E$3="si",($H$5/$H$6*G12),IF($E$3="no",G12*$H$4,0))</f>
        <v>0</v>
      </c>
      <c r="I12" s="69"/>
      <c r="J12" s="69"/>
      <c r="K12" s="34"/>
      <c r="L12" s="35"/>
      <c r="M12" s="37">
        <v>5.2</v>
      </c>
      <c r="N12" s="39">
        <f>SUM(H12:M12)</f>
        <v>5.2</v>
      </c>
      <c r="O12" s="43">
        <v>5.2</v>
      </c>
      <c r="P12" s="41" t="str">
        <f t="shared" ref="P12:P24" si="0">IF($F12="Milano","X","")</f>
        <v/>
      </c>
      <c r="R12" s="2"/>
    </row>
    <row r="13" spans="1:19" ht="30" customHeight="1">
      <c r="A13" s="42">
        <v>3</v>
      </c>
      <c r="B13" s="45">
        <v>42030</v>
      </c>
      <c r="C13" s="29" t="s">
        <v>55</v>
      </c>
      <c r="D13" s="44" t="s">
        <v>54</v>
      </c>
      <c r="E13" s="67" t="s">
        <v>60</v>
      </c>
      <c r="F13" s="67" t="s">
        <v>61</v>
      </c>
      <c r="G13" s="97"/>
      <c r="H13" s="99">
        <f t="shared" ref="H13:H24" si="1">IF($E$3="si",($H$5/$H$6*G13),IF($E$3="no",G13*$H$4,0))</f>
        <v>0</v>
      </c>
      <c r="I13" s="69"/>
      <c r="J13" s="69"/>
      <c r="K13" s="34"/>
      <c r="L13" s="35"/>
      <c r="M13" s="37">
        <v>6.2</v>
      </c>
      <c r="N13" s="39">
        <f>SUM(H13:M13)</f>
        <v>6.2</v>
      </c>
      <c r="O13" s="43">
        <v>6.2</v>
      </c>
      <c r="P13" s="41" t="str">
        <f t="shared" si="0"/>
        <v/>
      </c>
      <c r="R13" s="2"/>
    </row>
    <row r="14" spans="1:19" ht="30" customHeight="1">
      <c r="A14" s="42">
        <v>4</v>
      </c>
      <c r="B14" s="28">
        <v>42030</v>
      </c>
      <c r="C14" s="29" t="s">
        <v>55</v>
      </c>
      <c r="D14" s="44" t="s">
        <v>54</v>
      </c>
      <c r="E14" s="67" t="s">
        <v>62</v>
      </c>
      <c r="F14" s="67" t="s">
        <v>63</v>
      </c>
      <c r="G14" s="97"/>
      <c r="H14" s="99">
        <f>IF($E$3="si",($H$5/$H$6*G14),IF($E$3="no",G14*$H$4,0))</f>
        <v>0</v>
      </c>
      <c r="I14" s="69"/>
      <c r="J14" s="69"/>
      <c r="K14" s="34"/>
      <c r="L14" s="35"/>
      <c r="M14" s="37">
        <v>14.9</v>
      </c>
      <c r="N14" s="39">
        <f t="shared" ref="N14:N18" si="2">SUM(H14:M14)</f>
        <v>14.9</v>
      </c>
      <c r="O14" s="43">
        <v>14.9</v>
      </c>
      <c r="P14" s="41"/>
      <c r="R14" s="2"/>
    </row>
    <row r="15" spans="1:19" ht="30" customHeight="1">
      <c r="A15" s="42">
        <v>5</v>
      </c>
      <c r="B15" s="28">
        <v>42030</v>
      </c>
      <c r="C15" s="29" t="s">
        <v>55</v>
      </c>
      <c r="D15" s="44" t="s">
        <v>54</v>
      </c>
      <c r="E15" s="67" t="s">
        <v>62</v>
      </c>
      <c r="F15" s="67" t="s">
        <v>63</v>
      </c>
      <c r="G15" s="97"/>
      <c r="H15" s="99">
        <f t="shared" si="1"/>
        <v>0</v>
      </c>
      <c r="I15" s="69"/>
      <c r="J15" s="69"/>
      <c r="K15" s="34"/>
      <c r="L15" s="35"/>
      <c r="M15" s="37">
        <v>3</v>
      </c>
      <c r="N15" s="39">
        <f t="shared" si="2"/>
        <v>3</v>
      </c>
      <c r="O15" s="43">
        <v>3</v>
      </c>
      <c r="P15" s="41"/>
      <c r="R15" s="2"/>
    </row>
    <row r="16" spans="1:19" ht="30" customHeight="1">
      <c r="A16" s="42">
        <v>6</v>
      </c>
      <c r="B16" s="28">
        <v>42018</v>
      </c>
      <c r="C16" s="29" t="s">
        <v>44</v>
      </c>
      <c r="D16" s="29" t="s">
        <v>54</v>
      </c>
      <c r="E16" s="67" t="s">
        <v>64</v>
      </c>
      <c r="F16" s="67" t="s">
        <v>63</v>
      </c>
      <c r="G16" s="97"/>
      <c r="H16" s="99">
        <f t="shared" si="1"/>
        <v>0</v>
      </c>
      <c r="I16" s="69"/>
      <c r="J16" s="69"/>
      <c r="K16" s="34"/>
      <c r="L16" s="35"/>
      <c r="M16" s="37">
        <v>5.8</v>
      </c>
      <c r="N16" s="39">
        <f t="shared" si="2"/>
        <v>5.8</v>
      </c>
      <c r="O16" s="43">
        <v>5.8</v>
      </c>
      <c r="P16" s="41"/>
      <c r="R16" s="2"/>
    </row>
    <row r="17" spans="1:18" ht="30" customHeight="1">
      <c r="A17" s="42">
        <v>7</v>
      </c>
      <c r="B17" s="28">
        <v>42020</v>
      </c>
      <c r="C17" s="29" t="s">
        <v>44</v>
      </c>
      <c r="D17" s="29" t="s">
        <v>53</v>
      </c>
      <c r="E17" s="67" t="s">
        <v>65</v>
      </c>
      <c r="F17" s="67" t="s">
        <v>66</v>
      </c>
      <c r="G17" s="97"/>
      <c r="H17" s="99">
        <f t="shared" si="1"/>
        <v>0</v>
      </c>
      <c r="I17" s="69"/>
      <c r="J17" s="69"/>
      <c r="K17" s="34"/>
      <c r="L17" s="35">
        <v>55</v>
      </c>
      <c r="M17" s="37"/>
      <c r="N17" s="39">
        <f t="shared" si="2"/>
        <v>55</v>
      </c>
      <c r="O17" s="43">
        <v>55</v>
      </c>
      <c r="P17" s="41" t="str">
        <f t="shared" si="0"/>
        <v/>
      </c>
      <c r="R17" s="2"/>
    </row>
    <row r="18" spans="1:18" ht="30" customHeight="1">
      <c r="A18" s="42">
        <v>8</v>
      </c>
      <c r="B18" s="28">
        <v>42024</v>
      </c>
      <c r="C18" s="29" t="s">
        <v>67</v>
      </c>
      <c r="D18" s="29" t="s">
        <v>53</v>
      </c>
      <c r="E18" s="67" t="s">
        <v>68</v>
      </c>
      <c r="F18" s="67" t="s">
        <v>63</v>
      </c>
      <c r="G18" s="97"/>
      <c r="H18" s="99">
        <f t="shared" si="1"/>
        <v>0</v>
      </c>
      <c r="I18" s="69"/>
      <c r="J18" s="69"/>
      <c r="K18" s="34"/>
      <c r="L18" s="35">
        <v>36</v>
      </c>
      <c r="M18" s="35"/>
      <c r="N18" s="39">
        <f t="shared" si="2"/>
        <v>36</v>
      </c>
      <c r="O18" s="43">
        <v>36</v>
      </c>
      <c r="P18" s="41"/>
      <c r="R18" s="2"/>
    </row>
    <row r="19" spans="1:18" ht="30" customHeight="1">
      <c r="A19" s="42">
        <v>9</v>
      </c>
      <c r="B19" s="28">
        <v>42018</v>
      </c>
      <c r="C19" s="29" t="s">
        <v>44</v>
      </c>
      <c r="D19" s="44" t="s">
        <v>69</v>
      </c>
      <c r="E19" s="67"/>
      <c r="F19" s="67"/>
      <c r="G19" s="98">
        <v>26</v>
      </c>
      <c r="H19" s="99">
        <f t="shared" si="1"/>
        <v>14.819999999999999</v>
      </c>
      <c r="I19" s="69"/>
      <c r="J19" s="69"/>
      <c r="K19" s="34"/>
      <c r="L19" s="35"/>
      <c r="M19" s="35"/>
      <c r="N19" s="39">
        <f t="shared" ref="N19:N24" si="3">SUM(H19:M19)</f>
        <v>14.819999999999999</v>
      </c>
      <c r="O19" s="43"/>
      <c r="P19" s="41" t="str">
        <f t="shared" si="0"/>
        <v/>
      </c>
      <c r="R19" s="2"/>
    </row>
    <row r="20" spans="1:18" ht="30" customHeight="1">
      <c r="A20" s="42">
        <v>10</v>
      </c>
      <c r="B20" s="28">
        <v>42020</v>
      </c>
      <c r="C20" s="29" t="s">
        <v>44</v>
      </c>
      <c r="D20" s="44" t="s">
        <v>69</v>
      </c>
      <c r="E20" s="67"/>
      <c r="F20" s="67"/>
      <c r="G20" s="98">
        <v>26</v>
      </c>
      <c r="H20" s="99">
        <f t="shared" si="1"/>
        <v>14.819999999999999</v>
      </c>
      <c r="I20" s="69"/>
      <c r="J20" s="69"/>
      <c r="K20" s="34"/>
      <c r="L20" s="35"/>
      <c r="M20" s="35"/>
      <c r="N20" s="39">
        <f t="shared" si="3"/>
        <v>14.819999999999999</v>
      </c>
      <c r="O20" s="43"/>
      <c r="P20" s="41" t="str">
        <f t="shared" si="0"/>
        <v/>
      </c>
      <c r="R20" s="2"/>
    </row>
    <row r="21" spans="1:18" ht="30" customHeight="1">
      <c r="A21" s="42">
        <v>11</v>
      </c>
      <c r="B21" s="28">
        <v>42030</v>
      </c>
      <c r="C21" s="29" t="s">
        <v>55</v>
      </c>
      <c r="D21" s="44" t="s">
        <v>70</v>
      </c>
      <c r="E21" s="67"/>
      <c r="F21" s="67"/>
      <c r="G21" s="98">
        <v>56</v>
      </c>
      <c r="H21" s="99">
        <f t="shared" si="1"/>
        <v>31.919999999999998</v>
      </c>
      <c r="I21" s="69"/>
      <c r="J21" s="69"/>
      <c r="K21" s="34"/>
      <c r="L21" s="35"/>
      <c r="M21" s="35"/>
      <c r="N21" s="39">
        <f t="shared" si="3"/>
        <v>31.919999999999998</v>
      </c>
      <c r="O21" s="43"/>
      <c r="P21" s="41" t="str">
        <f t="shared" si="0"/>
        <v/>
      </c>
      <c r="R21" s="2"/>
    </row>
    <row r="22" spans="1:18" ht="30" customHeight="1">
      <c r="A22" s="42">
        <v>12</v>
      </c>
      <c r="B22" s="28">
        <v>42036</v>
      </c>
      <c r="C22" s="29" t="s">
        <v>55</v>
      </c>
      <c r="D22" s="44" t="s">
        <v>70</v>
      </c>
      <c r="E22" s="67"/>
      <c r="F22" s="67"/>
      <c r="G22" s="98">
        <v>56</v>
      </c>
      <c r="H22" s="99">
        <f t="shared" si="1"/>
        <v>31.919999999999998</v>
      </c>
      <c r="I22" s="69"/>
      <c r="J22" s="69"/>
      <c r="K22" s="34"/>
      <c r="L22" s="35"/>
      <c r="M22" s="35"/>
      <c r="N22" s="39">
        <f t="shared" si="3"/>
        <v>31.919999999999998</v>
      </c>
      <c r="O22" s="43"/>
      <c r="P22" s="41" t="str">
        <f t="shared" si="0"/>
        <v/>
      </c>
      <c r="R22" s="2"/>
    </row>
    <row r="23" spans="1:18" ht="30" customHeight="1">
      <c r="A23" s="42">
        <v>13</v>
      </c>
      <c r="B23" s="28"/>
      <c r="C23" s="29"/>
      <c r="D23" s="44"/>
      <c r="E23" s="67"/>
      <c r="F23" s="67"/>
      <c r="G23" s="98"/>
      <c r="H23" s="99">
        <f t="shared" si="1"/>
        <v>0</v>
      </c>
      <c r="I23" s="69"/>
      <c r="J23" s="69"/>
      <c r="K23" s="34"/>
      <c r="L23" s="35"/>
      <c r="M23" s="35"/>
      <c r="N23" s="39">
        <f t="shared" si="3"/>
        <v>0</v>
      </c>
      <c r="O23" s="43"/>
      <c r="P23" s="41" t="str">
        <f t="shared" si="0"/>
        <v/>
      </c>
      <c r="R23" s="2"/>
    </row>
    <row r="24" spans="1:18" ht="30" customHeight="1">
      <c r="A24" s="42">
        <v>14</v>
      </c>
      <c r="B24" s="28"/>
      <c r="C24" s="29"/>
      <c r="D24" s="44"/>
      <c r="E24" s="67"/>
      <c r="F24" s="67"/>
      <c r="G24" s="98"/>
      <c r="H24" s="99">
        <f t="shared" si="1"/>
        <v>0</v>
      </c>
      <c r="I24" s="69"/>
      <c r="J24" s="69"/>
      <c r="K24" s="34"/>
      <c r="L24" s="35"/>
      <c r="M24" s="35"/>
      <c r="N24" s="39">
        <f t="shared" si="3"/>
        <v>0</v>
      </c>
      <c r="O24" s="43"/>
      <c r="P24" s="41" t="str">
        <f t="shared" si="0"/>
        <v/>
      </c>
      <c r="R24" s="2"/>
    </row>
    <row r="26" spans="1:18">
      <c r="A26" s="58"/>
      <c r="B26" s="59"/>
      <c r="C26" s="59"/>
      <c r="D26" s="59"/>
      <c r="E26" s="59"/>
      <c r="F26" s="59"/>
      <c r="G26" s="59"/>
      <c r="H26" s="59"/>
      <c r="I26" s="59"/>
      <c r="J26" s="100"/>
      <c r="K26" s="100"/>
      <c r="L26" s="59"/>
      <c r="M26" s="59"/>
      <c r="N26" s="59"/>
      <c r="O26" s="59"/>
      <c r="P26" s="100"/>
      <c r="Q26" s="3"/>
    </row>
    <row r="27" spans="1:18">
      <c r="A27" s="80"/>
      <c r="B27" s="81"/>
      <c r="C27" s="82"/>
      <c r="D27" s="83"/>
      <c r="E27" s="83"/>
      <c r="F27" s="84"/>
      <c r="G27" s="85"/>
      <c r="H27" s="86"/>
      <c r="I27" s="87"/>
      <c r="J27" s="100"/>
      <c r="K27" s="100"/>
      <c r="L27" s="87"/>
      <c r="M27" s="87"/>
      <c r="N27" s="88"/>
      <c r="O27" s="89"/>
      <c r="P27" s="100"/>
      <c r="Q27" s="3"/>
    </row>
    <row r="28" spans="1:18">
      <c r="A28" s="58"/>
      <c r="B28" s="74" t="s">
        <v>41</v>
      </c>
      <c r="C28" s="74"/>
      <c r="D28" s="74"/>
      <c r="E28" s="59"/>
      <c r="F28" s="59"/>
      <c r="G28" s="74" t="s">
        <v>43</v>
      </c>
      <c r="H28" s="74"/>
      <c r="I28" s="74"/>
      <c r="J28" s="100"/>
      <c r="K28" s="100"/>
      <c r="L28" s="74" t="s">
        <v>42</v>
      </c>
      <c r="M28" s="74"/>
      <c r="N28" s="74"/>
      <c r="O28" s="59"/>
      <c r="P28" s="100"/>
      <c r="Q28" s="3"/>
    </row>
    <row r="29" spans="1:18">
      <c r="A29" s="58"/>
      <c r="B29" s="59"/>
      <c r="C29" s="59"/>
      <c r="D29" s="59"/>
      <c r="E29" s="59"/>
      <c r="F29" s="59"/>
      <c r="G29" s="59"/>
      <c r="H29" s="59"/>
      <c r="I29" s="59"/>
      <c r="J29" s="100"/>
      <c r="K29" s="100"/>
      <c r="L29" s="59"/>
      <c r="M29" s="59"/>
      <c r="N29" s="59"/>
      <c r="O29" s="59"/>
      <c r="P29" s="100"/>
      <c r="Q29" s="3"/>
    </row>
    <row r="30" spans="1:18">
      <c r="A30" s="58"/>
      <c r="B30" s="59"/>
      <c r="C30" s="59"/>
      <c r="D30" s="59"/>
      <c r="E30" s="59"/>
      <c r="F30" s="59"/>
      <c r="G30" s="59"/>
      <c r="H30" s="59"/>
      <c r="I30" s="59"/>
      <c r="J30" s="100"/>
      <c r="K30" s="100"/>
      <c r="L30" s="59"/>
      <c r="M30" s="59"/>
      <c r="N30" s="59"/>
      <c r="O30" s="59"/>
      <c r="P30" s="100"/>
      <c r="Q30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3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7 N11:N24">
      <formula1>0</formula1>
      <formula2>0</formula2>
    </dataValidation>
    <dataValidation type="decimal" operator="greaterThanOrEqual" allowBlank="1" showErrorMessage="1" errorTitle="Valore" error="Inserire un numero maggiore o uguale a 0 (zero)!" sqref="H27:M27 H12:J24 H11:K11 K17:K24 L11:M24">
      <formula1>0</formula1>
      <formula2>0</formula2>
    </dataValidation>
    <dataValidation type="textLength" operator="greaterThan" allowBlank="1" showErrorMessage="1" sqref="D27:E27 F19:F24">
      <formula1>1</formula1>
      <formula2>0</formula2>
    </dataValidation>
    <dataValidation type="textLength" operator="greaterThan" sqref="F27 G19:G24">
      <formula1>1</formula1>
      <formula2>0</formula2>
    </dataValidation>
    <dataValidation type="date" operator="greaterThanOrEqual" showErrorMessage="1" errorTitle="Data" error="Inserire una data superiore al 1/11/2000" sqref="B27 B11:B13">
      <formula1>36831</formula1>
      <formula2>0</formula2>
    </dataValidation>
    <dataValidation type="textLength" operator="greaterThan" allowBlank="1" sqref="C27 D12:D15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view="pageBreakPreview" zoomScale="50" zoomScaleSheetLayoutView="50" workbookViewId="0">
      <pane ySplit="5" topLeftCell="A6" activePane="bottomLeft" state="frozen"/>
      <selection pane="bottomLeft" activeCell="D15" sqref="D15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49.2851562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2" t="s">
        <v>0</v>
      </c>
      <c r="C1" s="112"/>
      <c r="D1" s="103" t="s">
        <v>49</v>
      </c>
      <c r="E1" s="103"/>
      <c r="F1" s="49">
        <v>42005</v>
      </c>
      <c r="G1" s="48" t="s">
        <v>75</v>
      </c>
      <c r="L1" s="8" t="s">
        <v>31</v>
      </c>
      <c r="M1" s="3">
        <f>+P1-N7</f>
        <v>0</v>
      </c>
      <c r="N1" s="5" t="s">
        <v>1</v>
      </c>
      <c r="O1" s="6"/>
      <c r="P1" s="55">
        <f>SUM(H7:M7)</f>
        <v>50000</v>
      </c>
      <c r="Q1" s="3" t="s">
        <v>28</v>
      </c>
      <c r="R1" s="161">
        <f>R11</f>
        <v>28.85</v>
      </c>
    </row>
    <row r="2" spans="1:18" s="8" customFormat="1" ht="57.75" customHeight="1">
      <c r="A2" s="4"/>
      <c r="B2" s="102" t="s">
        <v>2</v>
      </c>
      <c r="C2" s="102"/>
      <c r="D2" s="103" t="s">
        <v>71</v>
      </c>
      <c r="E2" s="103"/>
      <c r="F2" s="9"/>
      <c r="G2" s="9"/>
      <c r="N2" s="10" t="s">
        <v>3</v>
      </c>
      <c r="O2" s="11"/>
      <c r="P2" s="12"/>
      <c r="Q2" s="3" t="s">
        <v>27</v>
      </c>
      <c r="R2" s="161"/>
    </row>
    <row r="3" spans="1:18" s="8" customFormat="1" ht="35.25" customHeight="1">
      <c r="A3" s="4"/>
      <c r="B3" s="102" t="s">
        <v>26</v>
      </c>
      <c r="C3" s="102"/>
      <c r="D3" s="103" t="s">
        <v>27</v>
      </c>
      <c r="E3" s="103"/>
      <c r="N3" s="10" t="s">
        <v>4</v>
      </c>
      <c r="O3" s="11"/>
      <c r="P3" s="60">
        <f>+O7</f>
        <v>50000</v>
      </c>
      <c r="Q3" s="13"/>
      <c r="R3" s="161">
        <f>SUM(R12:R13)</f>
        <v>28.85</v>
      </c>
    </row>
    <row r="4" spans="1:18" s="8" customFormat="1" ht="35.25" customHeight="1" thickBot="1">
      <c r="A4" s="4"/>
      <c r="D4" s="14"/>
      <c r="E4" s="14"/>
      <c r="F4" s="10" t="s">
        <v>21</v>
      </c>
      <c r="G4" s="75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61"/>
    </row>
    <row r="5" spans="1:18" s="8" customFormat="1" ht="43.5" customHeight="1" thickTop="1" thickBot="1">
      <c r="A5" s="4"/>
      <c r="B5" s="19" t="s">
        <v>6</v>
      </c>
      <c r="C5" s="20"/>
      <c r="D5" s="57">
        <v>1</v>
      </c>
      <c r="E5" s="14"/>
      <c r="F5" s="10" t="s">
        <v>7</v>
      </c>
      <c r="G5" s="75">
        <v>1.1100000000000001</v>
      </c>
      <c r="N5" s="101" t="s">
        <v>8</v>
      </c>
      <c r="O5" s="101"/>
      <c r="P5" s="56">
        <f>P1-P2-P3-P4</f>
        <v>0</v>
      </c>
      <c r="Q5" s="13"/>
      <c r="R5" s="161">
        <f>R1-R3</f>
        <v>0</v>
      </c>
    </row>
    <row r="6" spans="1:18" s="8" customFormat="1" ht="43.5" customHeight="1" thickTop="1" thickBot="1">
      <c r="A6" s="4"/>
      <c r="B6" s="54" t="s">
        <v>50</v>
      </c>
      <c r="C6" s="54"/>
      <c r="D6" s="14"/>
      <c r="E6" s="14"/>
      <c r="F6" s="10" t="s">
        <v>10</v>
      </c>
      <c r="G6" s="94">
        <v>11.11</v>
      </c>
      <c r="Q6" s="13"/>
    </row>
    <row r="7" spans="1:18" s="8" customFormat="1" ht="27" customHeight="1" thickTop="1" thickBot="1">
      <c r="A7" s="135" t="s">
        <v>30</v>
      </c>
      <c r="B7" s="136"/>
      <c r="C7" s="137"/>
      <c r="D7" s="140" t="s">
        <v>11</v>
      </c>
      <c r="E7" s="141"/>
      <c r="F7" s="141"/>
      <c r="G7" s="95">
        <f>SUM(G11:G18)</f>
        <v>0</v>
      </c>
      <c r="H7" s="93">
        <f>SUM(H11:H18)</f>
        <v>0</v>
      </c>
      <c r="I7" s="77">
        <f>SUM(I11:I18)</f>
        <v>0</v>
      </c>
      <c r="J7" s="77">
        <f>SUM(J11:J18)</f>
        <v>50000</v>
      </c>
      <c r="K7" s="77">
        <f>SUM(K11:K18)</f>
        <v>0</v>
      </c>
      <c r="L7" s="77">
        <f>SUM(L11:L18)</f>
        <v>0</v>
      </c>
      <c r="M7" s="78">
        <f>SUM(M11:M18)</f>
        <v>0</v>
      </c>
      <c r="N7" s="76">
        <f>SUM(N11:N18)</f>
        <v>50000</v>
      </c>
      <c r="O7" s="79">
        <f>SUM(O11:O18)</f>
        <v>50000</v>
      </c>
      <c r="P7" s="13">
        <f>+N7-SUM(H7:M7)</f>
        <v>0</v>
      </c>
    </row>
    <row r="8" spans="1:18" ht="36" customHeight="1" thickTop="1" thickBot="1">
      <c r="A8" s="119"/>
      <c r="B8" s="121" t="s">
        <v>12</v>
      </c>
      <c r="C8" s="121" t="s">
        <v>13</v>
      </c>
      <c r="D8" s="142" t="s">
        <v>25</v>
      </c>
      <c r="E8" s="121" t="s">
        <v>33</v>
      </c>
      <c r="F8" s="144" t="s">
        <v>32</v>
      </c>
      <c r="G8" s="145" t="s">
        <v>15</v>
      </c>
      <c r="H8" s="147" t="s">
        <v>16</v>
      </c>
      <c r="I8" s="105" t="s">
        <v>37</v>
      </c>
      <c r="J8" s="104" t="s">
        <v>39</v>
      </c>
      <c r="K8" s="104" t="s">
        <v>38</v>
      </c>
      <c r="L8" s="138" t="s">
        <v>22</v>
      </c>
      <c r="M8" s="139"/>
      <c r="N8" s="117" t="s">
        <v>17</v>
      </c>
      <c r="O8" s="129" t="s">
        <v>18</v>
      </c>
      <c r="P8" s="115" t="s">
        <v>19</v>
      </c>
      <c r="Q8" s="2"/>
      <c r="R8" s="130" t="s">
        <v>40</v>
      </c>
    </row>
    <row r="9" spans="1:18" ht="36" customHeight="1" thickTop="1" thickBot="1">
      <c r="A9" s="119"/>
      <c r="B9" s="121" t="s">
        <v>12</v>
      </c>
      <c r="C9" s="121"/>
      <c r="D9" s="143"/>
      <c r="E9" s="121"/>
      <c r="F9" s="144"/>
      <c r="G9" s="146"/>
      <c r="H9" s="147" t="s">
        <v>37</v>
      </c>
      <c r="I9" s="105" t="s">
        <v>37</v>
      </c>
      <c r="J9" s="105"/>
      <c r="K9" s="105" t="s">
        <v>36</v>
      </c>
      <c r="L9" s="110" t="s">
        <v>23</v>
      </c>
      <c r="M9" s="134" t="s">
        <v>24</v>
      </c>
      <c r="N9" s="117"/>
      <c r="O9" s="129"/>
      <c r="P9" s="115"/>
      <c r="Q9" s="2"/>
      <c r="R9" s="131"/>
    </row>
    <row r="10" spans="1:18" ht="37.5" customHeight="1" thickTop="1" thickBot="1">
      <c r="A10" s="119"/>
      <c r="B10" s="121"/>
      <c r="C10" s="121"/>
      <c r="D10" s="143"/>
      <c r="E10" s="121"/>
      <c r="F10" s="144"/>
      <c r="G10" s="92" t="s">
        <v>20</v>
      </c>
      <c r="H10" s="147"/>
      <c r="I10" s="105"/>
      <c r="J10" s="105"/>
      <c r="K10" s="105"/>
      <c r="L10" s="133"/>
      <c r="M10" s="114"/>
      <c r="N10" s="117"/>
      <c r="O10" s="129"/>
      <c r="P10" s="115"/>
      <c r="Q10" s="2"/>
      <c r="R10" s="132"/>
    </row>
    <row r="11" spans="1:18" ht="30" customHeight="1" thickTop="1">
      <c r="A11" s="27">
        <v>1</v>
      </c>
      <c r="B11" s="45">
        <v>42019</v>
      </c>
      <c r="C11" s="29" t="s">
        <v>44</v>
      </c>
      <c r="D11" s="30" t="s">
        <v>45</v>
      </c>
      <c r="E11" s="30" t="s">
        <v>46</v>
      </c>
      <c r="F11" s="31" t="s">
        <v>47</v>
      </c>
      <c r="G11" s="91"/>
      <c r="H11" s="33">
        <f>IF($D$3="si",($G$5/$G$6*G11),IF($D$3="no",G11*$G$4,0))</f>
        <v>0</v>
      </c>
      <c r="I11" s="34"/>
      <c r="J11" s="35">
        <v>50000</v>
      </c>
      <c r="K11" s="66"/>
      <c r="L11" s="66"/>
      <c r="M11" s="38"/>
      <c r="N11" s="39">
        <f>SUM(H11:M11)</f>
        <v>50000</v>
      </c>
      <c r="O11" s="40"/>
      <c r="P11" s="41"/>
      <c r="Q11" s="2"/>
      <c r="R11" s="70">
        <v>28.85</v>
      </c>
    </row>
    <row r="12" spans="1:18" ht="30" customHeight="1">
      <c r="A12" s="42">
        <v>2</v>
      </c>
      <c r="B12" s="45">
        <v>42019</v>
      </c>
      <c r="C12" s="44" t="s">
        <v>44</v>
      </c>
      <c r="D12" s="30" t="s">
        <v>72</v>
      </c>
      <c r="E12" s="30" t="s">
        <v>46</v>
      </c>
      <c r="F12" s="31" t="s">
        <v>47</v>
      </c>
      <c r="G12" s="32"/>
      <c r="H12" s="33">
        <f>IF($D$3="si",($G$5/$G$6*G12),IF($D$3="no",G12*$G$4,0))</f>
        <v>0</v>
      </c>
      <c r="I12" s="34"/>
      <c r="J12" s="35"/>
      <c r="K12" s="66"/>
      <c r="L12" s="37"/>
      <c r="M12" s="38"/>
      <c r="N12" s="39">
        <f>SUM(H12:M12)</f>
        <v>0</v>
      </c>
      <c r="O12" s="43">
        <v>100000</v>
      </c>
      <c r="P12" s="41"/>
      <c r="Q12" s="2"/>
      <c r="R12" s="70">
        <v>57.71</v>
      </c>
    </row>
    <row r="13" spans="1:18" ht="30" customHeight="1">
      <c r="A13" s="42">
        <v>3</v>
      </c>
      <c r="B13" s="148">
        <v>42046</v>
      </c>
      <c r="C13" s="149" t="s">
        <v>44</v>
      </c>
      <c r="D13" s="150" t="s">
        <v>48</v>
      </c>
      <c r="E13" s="150" t="s">
        <v>46</v>
      </c>
      <c r="F13" s="151" t="s">
        <v>47</v>
      </c>
      <c r="G13" s="152"/>
      <c r="H13" s="153">
        <f t="shared" ref="H13:H18" si="0">IF($D$3="si",($G$5/$G$6*G13),IF($D$3="no",G13*$G$4,0))</f>
        <v>0</v>
      </c>
      <c r="I13" s="154"/>
      <c r="J13" s="155"/>
      <c r="K13" s="156"/>
      <c r="L13" s="157"/>
      <c r="M13" s="158"/>
      <c r="N13" s="159">
        <f t="shared" ref="N13:N14" si="1">SUM(H13:M13)</f>
        <v>0</v>
      </c>
      <c r="O13" s="160">
        <v>-50000</v>
      </c>
      <c r="P13" s="41"/>
      <c r="Q13" s="2"/>
      <c r="R13" s="71">
        <v>-28.86</v>
      </c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0"/>
        <v>0</v>
      </c>
      <c r="I14" s="34"/>
      <c r="J14" s="35"/>
      <c r="K14" s="66"/>
      <c r="L14" s="37"/>
      <c r="M14" s="38"/>
      <c r="N14" s="39">
        <f t="shared" si="1"/>
        <v>0</v>
      </c>
      <c r="O14" s="43"/>
      <c r="P14" s="41" t="str">
        <f t="shared" ref="P14:P18" si="2">IF(F14="Milano","X","")</f>
        <v/>
      </c>
      <c r="Q14" s="2"/>
      <c r="R14" s="72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0"/>
        <v>0</v>
      </c>
      <c r="I15" s="34"/>
      <c r="J15" s="35"/>
      <c r="K15" s="66"/>
      <c r="L15" s="37"/>
      <c r="M15" s="38"/>
      <c r="N15" s="39">
        <f t="shared" ref="N15:N18" si="3">SUM(H15:M15)</f>
        <v>0</v>
      </c>
      <c r="O15" s="43"/>
      <c r="P15" s="41" t="str">
        <f t="shared" si="2"/>
        <v/>
      </c>
      <c r="Q15" s="2"/>
      <c r="R15" s="73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0"/>
        <v>0</v>
      </c>
      <c r="I16" s="34"/>
      <c r="J16" s="35"/>
      <c r="K16" s="66"/>
      <c r="L16" s="37"/>
      <c r="M16" s="38"/>
      <c r="N16" s="39">
        <f t="shared" si="3"/>
        <v>0</v>
      </c>
      <c r="O16" s="43"/>
      <c r="P16" s="41" t="str">
        <f t="shared" si="2"/>
        <v/>
      </c>
      <c r="Q16" s="2"/>
      <c r="R16" s="72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0"/>
        <v>0</v>
      </c>
      <c r="I17" s="34"/>
      <c r="J17" s="35"/>
      <c r="K17" s="66"/>
      <c r="L17" s="37"/>
      <c r="M17" s="38"/>
      <c r="N17" s="39">
        <f t="shared" si="3"/>
        <v>0</v>
      </c>
      <c r="O17" s="43"/>
      <c r="P17" s="41" t="str">
        <f t="shared" si="2"/>
        <v/>
      </c>
      <c r="Q17" s="2"/>
      <c r="R17" s="72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0"/>
        <v>0</v>
      </c>
      <c r="I18" s="34"/>
      <c r="J18" s="35"/>
      <c r="K18" s="66"/>
      <c r="L18" s="37"/>
      <c r="M18" s="38"/>
      <c r="N18" s="39">
        <f t="shared" si="3"/>
        <v>0</v>
      </c>
      <c r="O18" s="43"/>
      <c r="P18" s="41" t="str">
        <f t="shared" si="2"/>
        <v/>
      </c>
      <c r="Q18" s="2"/>
      <c r="R18" s="72"/>
    </row>
    <row r="19" spans="1:18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</row>
    <row r="20" spans="1:18">
      <c r="A20" s="80"/>
      <c r="B20" s="81"/>
      <c r="C20" s="82"/>
      <c r="D20" s="83"/>
      <c r="E20" s="83"/>
      <c r="F20" s="84"/>
      <c r="G20" s="85"/>
      <c r="H20" s="86"/>
      <c r="I20" s="87"/>
      <c r="J20" s="87"/>
      <c r="K20" s="87"/>
      <c r="L20" s="87"/>
      <c r="M20" s="87"/>
      <c r="N20" s="88"/>
      <c r="O20" s="89"/>
      <c r="P20" s="90"/>
    </row>
    <row r="21" spans="1:18">
      <c r="A21" s="58"/>
      <c r="B21" s="74" t="s">
        <v>41</v>
      </c>
      <c r="C21" s="74"/>
      <c r="D21" s="74"/>
      <c r="E21" s="59"/>
      <c r="F21" s="59"/>
      <c r="G21" s="74" t="s">
        <v>43</v>
      </c>
      <c r="H21" s="74"/>
      <c r="I21" s="74"/>
      <c r="J21" s="59"/>
      <c r="K21" s="59"/>
      <c r="L21" s="74" t="s">
        <v>42</v>
      </c>
      <c r="M21" s="74"/>
      <c r="N21" s="74"/>
      <c r="O21" s="59"/>
      <c r="P21" s="90"/>
    </row>
    <row r="22" spans="1:18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90"/>
    </row>
    <row r="23" spans="1:18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2" priority="1" operator="notEqual">
      <formula>0</formula>
    </cfRule>
  </conditionalFormatting>
  <dataValidations count="12">
    <dataValidation type="textLength" operator="greaterThan" allowBlank="1" sqref="C20 C12">
      <formula1>1</formula1>
      <formula2>0</formula2>
    </dataValidation>
    <dataValidation type="date" operator="greaterThanOrEqual" showErrorMessage="1" errorTitle="Data" error="Inserire una data superiore al 1/11/2000" sqref="B20 B11:B12">
      <formula1>36831</formula1>
      <formula2>0</formula2>
    </dataValidation>
    <dataValidation type="textLength" operator="greaterThan" sqref="F20">
      <formula1>1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decimal" operator="greaterThanOrEqual" allowBlank="1" showErrorMessage="1" errorTitle="Valore" error="Inserire un numero maggiore o uguale a 0 (zero)!" sqref="H20:M20 H11:I11 J11:M12 I17:I18 J13:L18 H12:H18 M18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view="pageBreakPreview" zoomScale="50" zoomScaleSheetLayoutView="50" workbookViewId="0">
      <pane ySplit="5" topLeftCell="A6" activePane="bottomLeft" state="frozen"/>
      <selection pane="bottomLeft" activeCell="F46" sqref="F46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2" t="s">
        <v>0</v>
      </c>
      <c r="C1" s="112"/>
      <c r="D1" s="103" t="s">
        <v>49</v>
      </c>
      <c r="E1" s="103"/>
      <c r="F1" s="49">
        <v>42005</v>
      </c>
      <c r="G1" s="48" t="s">
        <v>76</v>
      </c>
      <c r="L1" s="8" t="s">
        <v>31</v>
      </c>
      <c r="M1" s="3">
        <f>+P1-N7</f>
        <v>0</v>
      </c>
      <c r="N1" s="5" t="s">
        <v>1</v>
      </c>
      <c r="O1" s="6"/>
      <c r="P1" s="55">
        <f>SUM(H7:M7)</f>
        <v>158.33000000000001</v>
      </c>
      <c r="Q1" s="3" t="s">
        <v>28</v>
      </c>
      <c r="R1" s="161">
        <f>SUM(R11:R12)</f>
        <v>140.35999999999999</v>
      </c>
    </row>
    <row r="2" spans="1:18" s="8" customFormat="1" ht="57.75" customHeight="1">
      <c r="A2" s="4"/>
      <c r="B2" s="102" t="s">
        <v>2</v>
      </c>
      <c r="C2" s="102"/>
      <c r="D2" s="103" t="s">
        <v>71</v>
      </c>
      <c r="E2" s="103"/>
      <c r="F2" s="9"/>
      <c r="G2" s="9"/>
      <c r="N2" s="10" t="s">
        <v>3</v>
      </c>
      <c r="O2" s="11"/>
      <c r="P2" s="12"/>
      <c r="Q2" s="3" t="s">
        <v>27</v>
      </c>
      <c r="R2" s="161"/>
    </row>
    <row r="3" spans="1:18" s="8" customFormat="1" ht="35.25" customHeight="1">
      <c r="A3" s="4"/>
      <c r="B3" s="102" t="s">
        <v>26</v>
      </c>
      <c r="C3" s="102"/>
      <c r="D3" s="103" t="s">
        <v>27</v>
      </c>
      <c r="E3" s="103"/>
      <c r="N3" s="10" t="s">
        <v>4</v>
      </c>
      <c r="O3" s="11"/>
      <c r="P3" s="60">
        <f>+O7</f>
        <v>158.33000000000001</v>
      </c>
      <c r="Q3" s="13"/>
      <c r="R3" s="161">
        <f>SUM(R11:R12)</f>
        <v>140.35999999999999</v>
      </c>
    </row>
    <row r="4" spans="1:18" s="8" customFormat="1" ht="35.25" customHeight="1" thickBot="1">
      <c r="A4" s="4"/>
      <c r="D4" s="14"/>
      <c r="E4" s="14"/>
      <c r="F4" s="10" t="s">
        <v>21</v>
      </c>
      <c r="G4" s="75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61"/>
    </row>
    <row r="5" spans="1:18" s="8" customFormat="1" ht="43.5" customHeight="1" thickTop="1" thickBot="1">
      <c r="A5" s="4"/>
      <c r="B5" s="19" t="s">
        <v>6</v>
      </c>
      <c r="C5" s="20"/>
      <c r="D5" s="57">
        <v>2</v>
      </c>
      <c r="E5" s="14"/>
      <c r="F5" s="10" t="s">
        <v>7</v>
      </c>
      <c r="G5" s="75">
        <v>1.1100000000000001</v>
      </c>
      <c r="N5" s="101" t="s">
        <v>8</v>
      </c>
      <c r="O5" s="101"/>
      <c r="P5" s="56">
        <f>P1-P2-P3-P4</f>
        <v>0</v>
      </c>
      <c r="Q5" s="13"/>
      <c r="R5" s="161">
        <f>R1-R3</f>
        <v>0</v>
      </c>
    </row>
    <row r="6" spans="1:18" s="8" customFormat="1" ht="43.5" customHeight="1" thickTop="1" thickBot="1">
      <c r="A6" s="4"/>
      <c r="B6" s="54" t="s">
        <v>51</v>
      </c>
      <c r="C6" s="54"/>
      <c r="D6" s="14"/>
      <c r="E6" s="14"/>
      <c r="F6" s="10" t="s">
        <v>10</v>
      </c>
      <c r="G6" s="94">
        <v>11.11</v>
      </c>
      <c r="Q6" s="13"/>
    </row>
    <row r="7" spans="1:18" s="8" customFormat="1" ht="27" customHeight="1" thickTop="1" thickBot="1">
      <c r="A7" s="135" t="s">
        <v>30</v>
      </c>
      <c r="B7" s="136"/>
      <c r="C7" s="137"/>
      <c r="D7" s="140" t="s">
        <v>11</v>
      </c>
      <c r="E7" s="141"/>
      <c r="F7" s="141"/>
      <c r="G7" s="95">
        <f>SUM(G11:G18)</f>
        <v>0</v>
      </c>
      <c r="H7" s="93">
        <f>SUM(H11:H18)</f>
        <v>0</v>
      </c>
      <c r="I7" s="77">
        <f>SUM(I11:I18)</f>
        <v>0</v>
      </c>
      <c r="J7" s="77">
        <f>SUM(J11:J18)</f>
        <v>0</v>
      </c>
      <c r="K7" s="77">
        <f>SUM(K11:K18)</f>
        <v>0</v>
      </c>
      <c r="L7" s="77">
        <f>SUM(L11:L18)</f>
        <v>8.33</v>
      </c>
      <c r="M7" s="78">
        <f>SUM(M11:M18)</f>
        <v>150</v>
      </c>
      <c r="N7" s="76">
        <f>SUM(N11:N18)</f>
        <v>158.33000000000001</v>
      </c>
      <c r="O7" s="79">
        <f>SUM(O11:O18)</f>
        <v>158.33000000000001</v>
      </c>
      <c r="P7" s="13">
        <f>+N7-SUM(H7:M7)</f>
        <v>0</v>
      </c>
    </row>
    <row r="8" spans="1:18" ht="36" customHeight="1" thickTop="1" thickBot="1">
      <c r="A8" s="119"/>
      <c r="B8" s="121" t="s">
        <v>12</v>
      </c>
      <c r="C8" s="121" t="s">
        <v>13</v>
      </c>
      <c r="D8" s="142" t="s">
        <v>25</v>
      </c>
      <c r="E8" s="121" t="s">
        <v>33</v>
      </c>
      <c r="F8" s="144" t="s">
        <v>32</v>
      </c>
      <c r="G8" s="145" t="s">
        <v>15</v>
      </c>
      <c r="H8" s="147" t="s">
        <v>16</v>
      </c>
      <c r="I8" s="105" t="s">
        <v>37</v>
      </c>
      <c r="J8" s="104" t="s">
        <v>39</v>
      </c>
      <c r="K8" s="104" t="s">
        <v>38</v>
      </c>
      <c r="L8" s="138" t="s">
        <v>22</v>
      </c>
      <c r="M8" s="139"/>
      <c r="N8" s="117" t="s">
        <v>17</v>
      </c>
      <c r="O8" s="129" t="s">
        <v>18</v>
      </c>
      <c r="P8" s="115" t="s">
        <v>19</v>
      </c>
      <c r="Q8" s="2"/>
      <c r="R8" s="130" t="s">
        <v>40</v>
      </c>
    </row>
    <row r="9" spans="1:18" ht="36" customHeight="1" thickTop="1" thickBot="1">
      <c r="A9" s="119"/>
      <c r="B9" s="121" t="s">
        <v>12</v>
      </c>
      <c r="C9" s="121"/>
      <c r="D9" s="143"/>
      <c r="E9" s="121"/>
      <c r="F9" s="144"/>
      <c r="G9" s="146"/>
      <c r="H9" s="147" t="s">
        <v>37</v>
      </c>
      <c r="I9" s="105" t="s">
        <v>37</v>
      </c>
      <c r="J9" s="105"/>
      <c r="K9" s="105" t="s">
        <v>36</v>
      </c>
      <c r="L9" s="110" t="s">
        <v>23</v>
      </c>
      <c r="M9" s="134" t="s">
        <v>24</v>
      </c>
      <c r="N9" s="117"/>
      <c r="O9" s="129"/>
      <c r="P9" s="115"/>
      <c r="Q9" s="2"/>
      <c r="R9" s="131"/>
    </row>
    <row r="10" spans="1:18" ht="37.5" customHeight="1" thickTop="1" thickBot="1">
      <c r="A10" s="119"/>
      <c r="B10" s="121"/>
      <c r="C10" s="121"/>
      <c r="D10" s="143"/>
      <c r="E10" s="121"/>
      <c r="F10" s="144"/>
      <c r="G10" s="92" t="s">
        <v>20</v>
      </c>
      <c r="H10" s="147"/>
      <c r="I10" s="105"/>
      <c r="J10" s="105"/>
      <c r="K10" s="105"/>
      <c r="L10" s="133"/>
      <c r="M10" s="114"/>
      <c r="N10" s="117"/>
      <c r="O10" s="129"/>
      <c r="P10" s="115"/>
      <c r="Q10" s="2"/>
      <c r="R10" s="132"/>
    </row>
    <row r="11" spans="1:18" ht="30" customHeight="1" thickTop="1">
      <c r="A11" s="27">
        <v>1</v>
      </c>
      <c r="B11" s="45">
        <v>42019</v>
      </c>
      <c r="C11" s="29" t="s">
        <v>44</v>
      </c>
      <c r="D11" s="30" t="s">
        <v>53</v>
      </c>
      <c r="E11" s="30" t="s">
        <v>46</v>
      </c>
      <c r="F11" s="31" t="s">
        <v>52</v>
      </c>
      <c r="G11" s="91"/>
      <c r="H11" s="33">
        <f>IF($D$3="si",($G$5/$G$6*G11),IF($D$3="no",G11*$G$4,0))</f>
        <v>0</v>
      </c>
      <c r="I11" s="34"/>
      <c r="J11" s="35"/>
      <c r="K11" s="66"/>
      <c r="L11" s="66"/>
      <c r="M11" s="38">
        <v>150</v>
      </c>
      <c r="N11" s="39">
        <f>SUM(H11:M11)</f>
        <v>150</v>
      </c>
      <c r="O11" s="40">
        <v>150</v>
      </c>
      <c r="P11" s="41"/>
      <c r="Q11" s="2"/>
      <c r="R11" s="70">
        <v>132.97999999999999</v>
      </c>
    </row>
    <row r="12" spans="1:18" ht="30" customHeight="1">
      <c r="A12" s="42">
        <v>2</v>
      </c>
      <c r="B12" s="45">
        <v>42020</v>
      </c>
      <c r="C12" s="44" t="s">
        <v>44</v>
      </c>
      <c r="D12" s="30" t="s">
        <v>77</v>
      </c>
      <c r="E12" s="30" t="s">
        <v>46</v>
      </c>
      <c r="F12" s="31" t="s">
        <v>52</v>
      </c>
      <c r="G12" s="32"/>
      <c r="H12" s="33">
        <f>IF($D$3="si",($G$5/$G$6*G12),IF($D$3="no",G12*$G$4,0))</f>
        <v>0</v>
      </c>
      <c r="I12" s="34"/>
      <c r="J12" s="35"/>
      <c r="K12" s="66"/>
      <c r="L12" s="37">
        <v>8.33</v>
      </c>
      <c r="M12" s="38"/>
      <c r="N12" s="39">
        <f>SUM(H12:M12)</f>
        <v>8.33</v>
      </c>
      <c r="O12" s="43">
        <v>8.33</v>
      </c>
      <c r="P12" s="41"/>
      <c r="Q12" s="2"/>
      <c r="R12" s="70">
        <v>7.38</v>
      </c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>IF($D$3="si",($G$5/$G$6*G13),IF($D$3="no",G13*$G$4,0))</f>
        <v>0</v>
      </c>
      <c r="I13" s="34"/>
      <c r="J13" s="35"/>
      <c r="K13" s="66"/>
      <c r="L13" s="37"/>
      <c r="M13" s="38"/>
      <c r="N13" s="39">
        <f>SUM(H13:M13)</f>
        <v>0</v>
      </c>
      <c r="O13" s="43"/>
      <c r="P13" s="41"/>
      <c r="Q13" s="2"/>
      <c r="R13" s="71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ref="H14:H18" si="0">IF($D$3="si",($G$5/$G$6*G14),IF($D$3="no",G14*$G$4,0))</f>
        <v>0</v>
      </c>
      <c r="I14" s="34"/>
      <c r="J14" s="35"/>
      <c r="K14" s="66"/>
      <c r="L14" s="37"/>
      <c r="M14" s="38"/>
      <c r="N14" s="39">
        <f t="shared" ref="N14:N18" si="1">SUM(H14:M14)</f>
        <v>0</v>
      </c>
      <c r="O14" s="43"/>
      <c r="P14" s="41" t="str">
        <f t="shared" ref="P14:P18" si="2">IF(F14="Milano","X","")</f>
        <v/>
      </c>
      <c r="Q14" s="2"/>
      <c r="R14" s="72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0"/>
        <v>0</v>
      </c>
      <c r="I15" s="34"/>
      <c r="J15" s="35"/>
      <c r="K15" s="66"/>
      <c r="L15" s="37"/>
      <c r="M15" s="38"/>
      <c r="N15" s="39">
        <f t="shared" si="1"/>
        <v>0</v>
      </c>
      <c r="O15" s="43"/>
      <c r="P15" s="41" t="str">
        <f t="shared" si="2"/>
        <v/>
      </c>
      <c r="Q15" s="2"/>
      <c r="R15" s="73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0"/>
        <v>0</v>
      </c>
      <c r="I16" s="34"/>
      <c r="J16" s="35"/>
      <c r="K16" s="66"/>
      <c r="L16" s="37"/>
      <c r="M16" s="38"/>
      <c r="N16" s="39">
        <f t="shared" si="1"/>
        <v>0</v>
      </c>
      <c r="O16" s="43"/>
      <c r="P16" s="41" t="str">
        <f t="shared" si="2"/>
        <v/>
      </c>
      <c r="Q16" s="2"/>
      <c r="R16" s="72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0"/>
        <v>0</v>
      </c>
      <c r="I17" s="34"/>
      <c r="J17" s="35"/>
      <c r="K17" s="66"/>
      <c r="L17" s="37"/>
      <c r="M17" s="38"/>
      <c r="N17" s="39">
        <f t="shared" si="1"/>
        <v>0</v>
      </c>
      <c r="O17" s="43"/>
      <c r="P17" s="41" t="str">
        <f t="shared" si="2"/>
        <v/>
      </c>
      <c r="Q17" s="2"/>
      <c r="R17" s="72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0"/>
        <v>0</v>
      </c>
      <c r="I18" s="34"/>
      <c r="J18" s="35"/>
      <c r="K18" s="66"/>
      <c r="L18" s="37"/>
      <c r="M18" s="38"/>
      <c r="N18" s="39">
        <f t="shared" si="1"/>
        <v>0</v>
      </c>
      <c r="O18" s="43"/>
      <c r="P18" s="41" t="str">
        <f t="shared" si="2"/>
        <v/>
      </c>
      <c r="Q18" s="2"/>
      <c r="R18" s="72"/>
    </row>
    <row r="19" spans="1:18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</row>
    <row r="20" spans="1:18">
      <c r="A20" s="80"/>
      <c r="B20" s="81"/>
      <c r="C20" s="82"/>
      <c r="D20" s="83"/>
      <c r="E20" s="83"/>
      <c r="F20" s="84"/>
      <c r="G20" s="85"/>
      <c r="H20" s="86"/>
      <c r="I20" s="87"/>
      <c r="J20" s="87"/>
      <c r="K20" s="87"/>
      <c r="L20" s="87"/>
      <c r="M20" s="87"/>
      <c r="N20" s="88"/>
      <c r="O20" s="89"/>
      <c r="P20" s="90"/>
    </row>
    <row r="21" spans="1:18">
      <c r="A21" s="58"/>
      <c r="B21" s="74" t="s">
        <v>41</v>
      </c>
      <c r="C21" s="74"/>
      <c r="D21" s="74"/>
      <c r="E21" s="59"/>
      <c r="F21" s="59"/>
      <c r="G21" s="74" t="s">
        <v>43</v>
      </c>
      <c r="H21" s="74"/>
      <c r="I21" s="74"/>
      <c r="J21" s="59"/>
      <c r="K21" s="59"/>
      <c r="L21" s="74" t="s">
        <v>42</v>
      </c>
      <c r="M21" s="74"/>
      <c r="N21" s="74"/>
      <c r="O21" s="59"/>
      <c r="P21" s="90"/>
    </row>
    <row r="22" spans="1:18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90"/>
    </row>
    <row r="23" spans="1:18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1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20:M20 H12:H18 H11:I11 J11:M12 I17:I18 J13:L18 M18">
      <formula1>0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textLength" operator="greaterThan" sqref="F20">
      <formula1>1</formula1>
      <formula2>0</formula2>
    </dataValidation>
    <dataValidation type="date" operator="greaterThanOrEqual" showErrorMessage="1" errorTitle="Data" error="Inserire una data superiore al 1/11/2000" sqref="B20 B11:B12">
      <formula1>36831</formula1>
      <formula2>0</formula2>
    </dataValidation>
    <dataValidation type="textLength" operator="greaterThan" allowBlank="1" sqref="C20 C12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0"/>
  <sheetViews>
    <sheetView tabSelected="1" view="pageBreakPreview" topLeftCell="D1" zoomScale="50" zoomScaleSheetLayoutView="50" workbookViewId="0">
      <pane ySplit="5" topLeftCell="A21" activePane="bottomLeft" state="frozen"/>
      <selection pane="bottomLeft" activeCell="R42" activeCellId="5" sqref="R17:R19 R23 R25:R26 R30 R33 R42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49.2851562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39.85546875" style="2" bestFit="1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2" t="s">
        <v>0</v>
      </c>
      <c r="C1" s="112"/>
      <c r="D1" s="103" t="s">
        <v>49</v>
      </c>
      <c r="E1" s="103"/>
      <c r="F1" s="49">
        <v>42005</v>
      </c>
      <c r="G1" s="48" t="s">
        <v>81</v>
      </c>
      <c r="L1" s="8" t="s">
        <v>31</v>
      </c>
      <c r="M1" s="3">
        <f>+P1-N7</f>
        <v>0</v>
      </c>
      <c r="N1" s="5" t="s">
        <v>1</v>
      </c>
      <c r="O1" s="6"/>
      <c r="P1" s="55">
        <f>SUM(H7:M7)</f>
        <v>11342500</v>
      </c>
      <c r="Q1" s="3" t="s">
        <v>28</v>
      </c>
      <c r="R1" s="161">
        <f>SUM(R12:R14,R16:R19,R21:R42)</f>
        <v>462.27</v>
      </c>
    </row>
    <row r="2" spans="1:18" s="8" customFormat="1" ht="57.75" customHeight="1">
      <c r="A2" s="4"/>
      <c r="B2" s="102" t="s">
        <v>2</v>
      </c>
      <c r="C2" s="102"/>
      <c r="D2" s="103" t="s">
        <v>71</v>
      </c>
      <c r="E2" s="103"/>
      <c r="F2" s="9"/>
      <c r="G2" s="9"/>
      <c r="N2" s="10" t="s">
        <v>3</v>
      </c>
      <c r="O2" s="11"/>
      <c r="P2" s="12"/>
      <c r="Q2" s="3" t="s">
        <v>27</v>
      </c>
      <c r="R2" s="161"/>
    </row>
    <row r="3" spans="1:18" s="8" customFormat="1" ht="35.25" customHeight="1">
      <c r="A3" s="4"/>
      <c r="B3" s="102" t="s">
        <v>26</v>
      </c>
      <c r="C3" s="102"/>
      <c r="D3" s="103" t="s">
        <v>27</v>
      </c>
      <c r="E3" s="103"/>
      <c r="N3" s="10" t="s">
        <v>4</v>
      </c>
      <c r="O3" s="11"/>
      <c r="P3" s="60">
        <f>+O7</f>
        <v>11342500</v>
      </c>
      <c r="Q3" s="13"/>
      <c r="R3" s="161">
        <f>SUM(R11:R21,R43)</f>
        <v>462.27000000000004</v>
      </c>
    </row>
    <row r="4" spans="1:18" s="8" customFormat="1" ht="35.25" customHeight="1" thickBot="1">
      <c r="A4" s="4"/>
      <c r="D4" s="14"/>
      <c r="E4" s="14"/>
      <c r="F4" s="10" t="s">
        <v>21</v>
      </c>
      <c r="G4" s="75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61"/>
    </row>
    <row r="5" spans="1:18" s="8" customFormat="1" ht="43.5" customHeight="1" thickTop="1" thickBot="1">
      <c r="A5" s="4"/>
      <c r="B5" s="19" t="s">
        <v>6</v>
      </c>
      <c r="C5" s="20"/>
      <c r="D5" s="57">
        <v>33</v>
      </c>
      <c r="E5" s="14"/>
      <c r="F5" s="10" t="s">
        <v>7</v>
      </c>
      <c r="G5" s="75">
        <v>1.1100000000000001</v>
      </c>
      <c r="N5" s="101" t="s">
        <v>8</v>
      </c>
      <c r="O5" s="101"/>
      <c r="P5" s="56">
        <f>P1-P2-P3-P4</f>
        <v>0</v>
      </c>
      <c r="Q5" s="13"/>
      <c r="R5" s="161">
        <f>R1-R3</f>
        <v>0</v>
      </c>
    </row>
    <row r="6" spans="1:18" s="8" customFormat="1" ht="43.5" customHeight="1" thickTop="1" thickBot="1">
      <c r="A6" s="4"/>
      <c r="B6" s="54" t="s">
        <v>83</v>
      </c>
      <c r="C6" s="54"/>
      <c r="D6" s="14"/>
      <c r="E6" s="14"/>
      <c r="F6" s="10" t="s">
        <v>10</v>
      </c>
      <c r="G6" s="94">
        <v>11.11</v>
      </c>
      <c r="Q6" s="13"/>
    </row>
    <row r="7" spans="1:18" s="8" customFormat="1" ht="27" customHeight="1" thickTop="1" thickBot="1">
      <c r="A7" s="135" t="s">
        <v>30</v>
      </c>
      <c r="B7" s="136"/>
      <c r="C7" s="137"/>
      <c r="D7" s="140" t="s">
        <v>11</v>
      </c>
      <c r="E7" s="141"/>
      <c r="F7" s="141"/>
      <c r="G7" s="95">
        <f>SUM(G11:G45)</f>
        <v>0</v>
      </c>
      <c r="H7" s="93">
        <f>SUM(H11:H45)</f>
        <v>0</v>
      </c>
      <c r="I7" s="77">
        <f>SUM(I11:I45)</f>
        <v>0</v>
      </c>
      <c r="J7" s="77">
        <f>SUM(J11:J45)</f>
        <v>756000</v>
      </c>
      <c r="K7" s="77">
        <f>SUM(K11:K45)</f>
        <v>3860000</v>
      </c>
      <c r="L7" s="77">
        <f>SUM(L11:L45)</f>
        <v>3257500</v>
      </c>
      <c r="M7" s="78">
        <f>SUM(M11:M45)</f>
        <v>3469000</v>
      </c>
      <c r="N7" s="76">
        <f>SUM(N11:N45)</f>
        <v>11342500</v>
      </c>
      <c r="O7" s="79">
        <f>SUM(O11:O45)</f>
        <v>11342500</v>
      </c>
      <c r="P7" s="13">
        <f>+N7-SUM(H7:M7)</f>
        <v>0</v>
      </c>
    </row>
    <row r="8" spans="1:18" ht="36" customHeight="1" thickTop="1" thickBot="1">
      <c r="A8" s="119"/>
      <c r="B8" s="121" t="s">
        <v>12</v>
      </c>
      <c r="C8" s="121" t="s">
        <v>13</v>
      </c>
      <c r="D8" s="142" t="s">
        <v>25</v>
      </c>
      <c r="E8" s="121" t="s">
        <v>33</v>
      </c>
      <c r="F8" s="144" t="s">
        <v>32</v>
      </c>
      <c r="G8" s="145" t="s">
        <v>15</v>
      </c>
      <c r="H8" s="147" t="s">
        <v>16</v>
      </c>
      <c r="I8" s="105" t="s">
        <v>37</v>
      </c>
      <c r="J8" s="104" t="s">
        <v>39</v>
      </c>
      <c r="K8" s="104" t="s">
        <v>38</v>
      </c>
      <c r="L8" s="138" t="s">
        <v>22</v>
      </c>
      <c r="M8" s="139"/>
      <c r="N8" s="117" t="s">
        <v>17</v>
      </c>
      <c r="O8" s="129" t="s">
        <v>18</v>
      </c>
      <c r="P8" s="115" t="s">
        <v>19</v>
      </c>
      <c r="Q8" s="2"/>
      <c r="R8" s="130" t="s">
        <v>40</v>
      </c>
    </row>
    <row r="9" spans="1:18" ht="36" customHeight="1" thickTop="1" thickBot="1">
      <c r="A9" s="119"/>
      <c r="B9" s="121" t="s">
        <v>12</v>
      </c>
      <c r="C9" s="121"/>
      <c r="D9" s="143"/>
      <c r="E9" s="121"/>
      <c r="F9" s="144"/>
      <c r="G9" s="146"/>
      <c r="H9" s="147" t="s">
        <v>37</v>
      </c>
      <c r="I9" s="105" t="s">
        <v>37</v>
      </c>
      <c r="J9" s="105"/>
      <c r="K9" s="105" t="s">
        <v>36</v>
      </c>
      <c r="L9" s="110" t="s">
        <v>23</v>
      </c>
      <c r="M9" s="134" t="s">
        <v>24</v>
      </c>
      <c r="N9" s="117"/>
      <c r="O9" s="129"/>
      <c r="P9" s="115"/>
      <c r="Q9" s="2"/>
      <c r="R9" s="131"/>
    </row>
    <row r="10" spans="1:18" ht="37.5" customHeight="1" thickTop="1" thickBot="1">
      <c r="A10" s="119"/>
      <c r="B10" s="121"/>
      <c r="C10" s="121"/>
      <c r="D10" s="143"/>
      <c r="E10" s="121"/>
      <c r="F10" s="144"/>
      <c r="G10" s="92" t="s">
        <v>20</v>
      </c>
      <c r="H10" s="147"/>
      <c r="I10" s="105"/>
      <c r="J10" s="105"/>
      <c r="K10" s="105"/>
      <c r="L10" s="133"/>
      <c r="M10" s="114"/>
      <c r="N10" s="117"/>
      <c r="O10" s="129"/>
      <c r="P10" s="115"/>
      <c r="Q10" s="2"/>
      <c r="R10" s="132"/>
    </row>
    <row r="11" spans="1:18" ht="30" customHeight="1" thickTop="1">
      <c r="A11" s="27">
        <v>1</v>
      </c>
      <c r="B11" s="45">
        <v>42034</v>
      </c>
      <c r="C11" s="29" t="s">
        <v>55</v>
      </c>
      <c r="D11" s="30" t="s">
        <v>72</v>
      </c>
      <c r="E11" s="30" t="s">
        <v>56</v>
      </c>
      <c r="F11" s="31" t="s">
        <v>57</v>
      </c>
      <c r="G11" s="91"/>
      <c r="H11" s="33">
        <f>IF($D$3="si",($G$5/$G$6*G11),IF($D$3="no",G11*$G$4,0))</f>
        <v>0</v>
      </c>
      <c r="I11" s="34"/>
      <c r="J11" s="35"/>
      <c r="K11" s="66"/>
      <c r="L11" s="66"/>
      <c r="M11" s="38"/>
      <c r="N11" s="39">
        <f>SUM(H11:M11)</f>
        <v>0</v>
      </c>
      <c r="O11" s="43">
        <v>1000000</v>
      </c>
      <c r="P11" s="41"/>
      <c r="Q11" s="2"/>
      <c r="R11" s="70">
        <v>42.3</v>
      </c>
    </row>
    <row r="12" spans="1:18" ht="30" customHeight="1">
      <c r="A12" s="27">
        <v>2</v>
      </c>
      <c r="B12" s="45">
        <v>42034</v>
      </c>
      <c r="C12" s="29" t="s">
        <v>55</v>
      </c>
      <c r="D12" s="30" t="s">
        <v>80</v>
      </c>
      <c r="E12" s="30" t="s">
        <v>56</v>
      </c>
      <c r="F12" s="31" t="s">
        <v>57</v>
      </c>
      <c r="G12" s="91"/>
      <c r="H12" s="33"/>
      <c r="I12" s="34"/>
      <c r="J12" s="35"/>
      <c r="K12" s="66">
        <v>40000</v>
      </c>
      <c r="L12" s="66"/>
      <c r="M12" s="38"/>
      <c r="N12" s="39">
        <f>SUM(H12:M12)</f>
        <v>40000</v>
      </c>
      <c r="O12" s="43">
        <v>40000</v>
      </c>
      <c r="P12" s="41"/>
      <c r="Q12" s="2"/>
      <c r="R12" s="70">
        <v>1.69</v>
      </c>
    </row>
    <row r="13" spans="1:18" ht="30" customHeight="1">
      <c r="A13" s="42">
        <v>3</v>
      </c>
      <c r="B13" s="45">
        <v>42034</v>
      </c>
      <c r="C13" s="29" t="s">
        <v>55</v>
      </c>
      <c r="D13" s="30" t="s">
        <v>45</v>
      </c>
      <c r="E13" s="30" t="s">
        <v>56</v>
      </c>
      <c r="F13" s="31" t="s">
        <v>57</v>
      </c>
      <c r="G13" s="32"/>
      <c r="H13" s="33">
        <f>IF($D$3="si",($G$5/$G$6*G13),IF($D$3="no",G13*$G$4,0))</f>
        <v>0</v>
      </c>
      <c r="I13" s="34"/>
      <c r="J13" s="35">
        <v>130000</v>
      </c>
      <c r="K13" s="66"/>
      <c r="L13" s="37"/>
      <c r="M13" s="38"/>
      <c r="N13" s="39">
        <f>SUM(H13:M13)</f>
        <v>130000</v>
      </c>
      <c r="O13" s="43">
        <v>130000</v>
      </c>
      <c r="P13" s="41"/>
      <c r="Q13" s="2"/>
      <c r="R13" s="70">
        <v>5.51</v>
      </c>
    </row>
    <row r="14" spans="1:18" ht="30" customHeight="1">
      <c r="A14" s="27">
        <v>4</v>
      </c>
      <c r="B14" s="28">
        <v>42035</v>
      </c>
      <c r="C14" s="29" t="s">
        <v>55</v>
      </c>
      <c r="D14" s="30" t="s">
        <v>77</v>
      </c>
      <c r="E14" s="30" t="s">
        <v>56</v>
      </c>
      <c r="F14" s="31" t="s">
        <v>57</v>
      </c>
      <c r="G14" s="32"/>
      <c r="H14" s="33">
        <f>IF($D$3="si",($G$5/$G$6*G14),IF($D$3="no",G14*$G$4,0))</f>
        <v>0</v>
      </c>
      <c r="I14" s="34"/>
      <c r="J14" s="35"/>
      <c r="K14" s="66"/>
      <c r="L14" s="37">
        <v>3257500</v>
      </c>
      <c r="M14" s="38"/>
      <c r="N14" s="39">
        <f>SUM(H14:M14)</f>
        <v>3257500</v>
      </c>
      <c r="O14" s="43">
        <v>3257500</v>
      </c>
      <c r="P14" s="41"/>
      <c r="Q14" s="2"/>
      <c r="R14" s="71">
        <v>137.97</v>
      </c>
    </row>
    <row r="15" spans="1:18" ht="30" customHeight="1">
      <c r="A15" s="42">
        <v>5</v>
      </c>
      <c r="B15" s="28">
        <v>42035</v>
      </c>
      <c r="C15" s="29" t="s">
        <v>55</v>
      </c>
      <c r="D15" s="30" t="s">
        <v>72</v>
      </c>
      <c r="E15" s="30" t="s">
        <v>56</v>
      </c>
      <c r="F15" s="31" t="s">
        <v>57</v>
      </c>
      <c r="G15" s="32"/>
      <c r="H15" s="33">
        <f t="shared" ref="H15:H42" si="0">IF($D$3="si",($G$5/$G$6*G15),IF($D$3="no",G15*$G$4,0))</f>
        <v>0</v>
      </c>
      <c r="I15" s="34"/>
      <c r="J15" s="35"/>
      <c r="K15" s="66"/>
      <c r="L15" s="37"/>
      <c r="M15" s="38"/>
      <c r="N15" s="39">
        <f t="shared" ref="N15:N29" si="1">SUM(H15:M15)</f>
        <v>0</v>
      </c>
      <c r="O15" s="43">
        <v>900000</v>
      </c>
      <c r="P15" s="41" t="str">
        <f t="shared" ref="P15:P45" si="2">IF(F15="Milano","X","")</f>
        <v/>
      </c>
      <c r="Q15" s="2"/>
      <c r="R15" s="72">
        <v>38.06</v>
      </c>
    </row>
    <row r="16" spans="1:18" ht="30" customHeight="1">
      <c r="A16" s="27">
        <v>6</v>
      </c>
      <c r="B16" s="28">
        <v>42035</v>
      </c>
      <c r="C16" s="29" t="s">
        <v>55</v>
      </c>
      <c r="D16" s="30" t="s">
        <v>80</v>
      </c>
      <c r="E16" s="30" t="s">
        <v>56</v>
      </c>
      <c r="F16" s="31" t="s">
        <v>57</v>
      </c>
      <c r="G16" s="32"/>
      <c r="H16" s="33"/>
      <c r="I16" s="34"/>
      <c r="J16" s="35"/>
      <c r="K16" s="66">
        <v>40000</v>
      </c>
      <c r="L16" s="37"/>
      <c r="M16" s="38"/>
      <c r="N16" s="39">
        <f t="shared" si="1"/>
        <v>40000</v>
      </c>
      <c r="O16" s="43">
        <v>40000</v>
      </c>
      <c r="P16" s="41"/>
      <c r="Q16" s="2"/>
      <c r="R16" s="72">
        <v>1.69</v>
      </c>
    </row>
    <row r="17" spans="1:18" ht="30" customHeight="1">
      <c r="A17" s="42">
        <v>7</v>
      </c>
      <c r="B17" s="28">
        <v>42035</v>
      </c>
      <c r="C17" s="29" t="s">
        <v>55</v>
      </c>
      <c r="D17" s="30" t="s">
        <v>54</v>
      </c>
      <c r="E17" s="30" t="s">
        <v>56</v>
      </c>
      <c r="F17" s="31" t="s">
        <v>57</v>
      </c>
      <c r="G17" s="32"/>
      <c r="H17" s="33">
        <f t="shared" si="0"/>
        <v>0</v>
      </c>
      <c r="I17" s="34"/>
      <c r="J17" s="35"/>
      <c r="K17" s="66"/>
      <c r="L17" s="37"/>
      <c r="M17" s="38">
        <v>64000</v>
      </c>
      <c r="N17" s="39">
        <f t="shared" si="1"/>
        <v>64000</v>
      </c>
      <c r="O17" s="43">
        <v>64000</v>
      </c>
      <c r="P17" s="41" t="str">
        <f t="shared" si="2"/>
        <v/>
      </c>
      <c r="Q17" s="2"/>
      <c r="R17" s="73">
        <v>2.72</v>
      </c>
    </row>
    <row r="18" spans="1:18" ht="30" customHeight="1">
      <c r="A18" s="27">
        <v>8</v>
      </c>
      <c r="B18" s="28">
        <v>42035</v>
      </c>
      <c r="C18" s="29" t="s">
        <v>55</v>
      </c>
      <c r="D18" s="30" t="s">
        <v>54</v>
      </c>
      <c r="E18" s="30" t="s">
        <v>56</v>
      </c>
      <c r="F18" s="31" t="s">
        <v>57</v>
      </c>
      <c r="G18" s="32"/>
      <c r="H18" s="33">
        <f t="shared" si="0"/>
        <v>0</v>
      </c>
      <c r="I18" s="34"/>
      <c r="J18" s="35"/>
      <c r="K18" s="66"/>
      <c r="L18" s="37"/>
      <c r="M18" s="38">
        <v>128000</v>
      </c>
      <c r="N18" s="39">
        <f t="shared" si="1"/>
        <v>128000</v>
      </c>
      <c r="O18" s="43">
        <v>128000</v>
      </c>
      <c r="P18" s="41" t="str">
        <f t="shared" si="2"/>
        <v/>
      </c>
      <c r="Q18" s="2"/>
      <c r="R18" s="72">
        <v>5.42</v>
      </c>
    </row>
    <row r="19" spans="1:18" ht="30" customHeight="1">
      <c r="A19" s="42">
        <v>9</v>
      </c>
      <c r="B19" s="28">
        <v>42035</v>
      </c>
      <c r="C19" s="29" t="s">
        <v>55</v>
      </c>
      <c r="D19" s="30" t="s">
        <v>54</v>
      </c>
      <c r="E19" s="30" t="s">
        <v>56</v>
      </c>
      <c r="F19" s="31" t="s">
        <v>57</v>
      </c>
      <c r="G19" s="32"/>
      <c r="H19" s="33">
        <f t="shared" si="0"/>
        <v>0</v>
      </c>
      <c r="I19" s="34"/>
      <c r="J19" s="35"/>
      <c r="K19" s="66"/>
      <c r="L19" s="37"/>
      <c r="M19" s="38">
        <v>126000</v>
      </c>
      <c r="N19" s="39">
        <f t="shared" si="1"/>
        <v>126000</v>
      </c>
      <c r="O19" s="43">
        <v>126000</v>
      </c>
      <c r="P19" s="41" t="str">
        <f t="shared" si="2"/>
        <v/>
      </c>
      <c r="Q19" s="2"/>
      <c r="R19" s="72">
        <v>5.34</v>
      </c>
    </row>
    <row r="20" spans="1:18" ht="30" customHeight="1">
      <c r="A20" s="27">
        <v>10</v>
      </c>
      <c r="B20" s="28">
        <v>42031</v>
      </c>
      <c r="C20" s="29" t="s">
        <v>55</v>
      </c>
      <c r="D20" s="30" t="s">
        <v>72</v>
      </c>
      <c r="E20" s="30" t="s">
        <v>56</v>
      </c>
      <c r="F20" s="31" t="s">
        <v>57</v>
      </c>
      <c r="G20" s="32"/>
      <c r="H20" s="33">
        <f t="shared" si="0"/>
        <v>0</v>
      </c>
      <c r="I20" s="34"/>
      <c r="J20" s="35"/>
      <c r="K20" s="66"/>
      <c r="L20" s="37"/>
      <c r="M20" s="38"/>
      <c r="N20" s="39">
        <f t="shared" si="1"/>
        <v>0</v>
      </c>
      <c r="O20" s="43">
        <v>6500000</v>
      </c>
      <c r="P20" s="41"/>
      <c r="Q20" s="2"/>
      <c r="R20" s="72">
        <v>275.55</v>
      </c>
    </row>
    <row r="21" spans="1:18" ht="30" customHeight="1">
      <c r="A21" s="42">
        <v>11</v>
      </c>
      <c r="B21" s="28">
        <v>42031</v>
      </c>
      <c r="C21" s="29" t="s">
        <v>55</v>
      </c>
      <c r="D21" s="30" t="s">
        <v>80</v>
      </c>
      <c r="E21" s="30" t="s">
        <v>56</v>
      </c>
      <c r="F21" s="31" t="s">
        <v>57</v>
      </c>
      <c r="G21" s="32"/>
      <c r="H21" s="33"/>
      <c r="I21" s="34"/>
      <c r="J21" s="35"/>
      <c r="K21" s="66">
        <v>220000</v>
      </c>
      <c r="L21" s="37"/>
      <c r="M21" s="38"/>
      <c r="N21" s="39">
        <f t="shared" si="1"/>
        <v>220000</v>
      </c>
      <c r="O21" s="43">
        <v>220000</v>
      </c>
      <c r="P21" s="41"/>
      <c r="Q21" s="2"/>
      <c r="R21" s="72">
        <v>9.33</v>
      </c>
    </row>
    <row r="22" spans="1:18" ht="30" customHeight="1">
      <c r="A22" s="27">
        <v>12</v>
      </c>
      <c r="B22" s="28">
        <v>42031</v>
      </c>
      <c r="C22" s="29" t="s">
        <v>55</v>
      </c>
      <c r="D22" s="30" t="s">
        <v>58</v>
      </c>
      <c r="E22" s="30" t="s">
        <v>56</v>
      </c>
      <c r="F22" s="31" t="s">
        <v>57</v>
      </c>
      <c r="G22" s="32"/>
      <c r="H22" s="33">
        <f t="shared" si="0"/>
        <v>0</v>
      </c>
      <c r="I22" s="34"/>
      <c r="J22" s="35"/>
      <c r="K22" s="66">
        <v>3440000</v>
      </c>
      <c r="L22" s="37"/>
      <c r="M22" s="38"/>
      <c r="N22" s="39">
        <f t="shared" si="1"/>
        <v>3440000</v>
      </c>
      <c r="O22" s="43"/>
      <c r="P22" s="41" t="str">
        <f t="shared" si="2"/>
        <v/>
      </c>
      <c r="Q22" s="2"/>
      <c r="R22" s="72">
        <v>144.83000000000001</v>
      </c>
    </row>
    <row r="23" spans="1:18" ht="30" customHeight="1">
      <c r="A23" s="42">
        <v>13</v>
      </c>
      <c r="B23" s="28"/>
      <c r="C23" s="29" t="s">
        <v>55</v>
      </c>
      <c r="D23" s="30" t="s">
        <v>53</v>
      </c>
      <c r="E23" s="30" t="s">
        <v>56</v>
      </c>
      <c r="F23" s="31" t="s">
        <v>57</v>
      </c>
      <c r="G23" s="32"/>
      <c r="H23" s="33">
        <f t="shared" si="0"/>
        <v>0</v>
      </c>
      <c r="I23" s="34"/>
      <c r="J23" s="35"/>
      <c r="K23" s="66"/>
      <c r="L23" s="37"/>
      <c r="M23" s="38">
        <v>693000</v>
      </c>
      <c r="N23" s="39">
        <f t="shared" si="1"/>
        <v>693000</v>
      </c>
      <c r="O23" s="43"/>
      <c r="P23" s="41" t="str">
        <f t="shared" si="2"/>
        <v/>
      </c>
      <c r="Q23" s="2"/>
      <c r="R23" s="72">
        <v>28.38</v>
      </c>
    </row>
    <row r="24" spans="1:18" ht="30" customHeight="1">
      <c r="A24" s="27">
        <v>14</v>
      </c>
      <c r="B24" s="28"/>
      <c r="C24" s="29" t="s">
        <v>55</v>
      </c>
      <c r="D24" s="30" t="s">
        <v>45</v>
      </c>
      <c r="E24" s="30" t="s">
        <v>56</v>
      </c>
      <c r="F24" s="31" t="s">
        <v>57</v>
      </c>
      <c r="G24" s="32"/>
      <c r="H24" s="33">
        <f t="shared" si="0"/>
        <v>0</v>
      </c>
      <c r="I24" s="34"/>
      <c r="J24" s="36">
        <v>26000</v>
      </c>
      <c r="K24" s="37"/>
      <c r="L24" s="37"/>
      <c r="M24" s="38"/>
      <c r="N24" s="39">
        <f t="shared" si="1"/>
        <v>26000</v>
      </c>
      <c r="O24" s="43"/>
      <c r="P24" s="41" t="str">
        <f t="shared" si="2"/>
        <v/>
      </c>
      <c r="Q24" s="2"/>
      <c r="R24" s="72">
        <v>0.5</v>
      </c>
    </row>
    <row r="25" spans="1:18" ht="30" customHeight="1">
      <c r="A25" s="42">
        <v>15</v>
      </c>
      <c r="B25" s="28">
        <v>42033</v>
      </c>
      <c r="C25" s="29" t="s">
        <v>55</v>
      </c>
      <c r="D25" s="30" t="s">
        <v>53</v>
      </c>
      <c r="E25" s="30" t="s">
        <v>56</v>
      </c>
      <c r="F25" s="31" t="s">
        <v>57</v>
      </c>
      <c r="G25" s="32"/>
      <c r="H25" s="33">
        <f t="shared" si="0"/>
        <v>0</v>
      </c>
      <c r="I25" s="35"/>
      <c r="J25" s="35"/>
      <c r="K25" s="66"/>
      <c r="L25" s="37"/>
      <c r="M25" s="38">
        <v>772000</v>
      </c>
      <c r="N25" s="39">
        <f t="shared" si="1"/>
        <v>772000</v>
      </c>
      <c r="O25" s="43"/>
      <c r="P25" s="41" t="str">
        <f t="shared" si="2"/>
        <v/>
      </c>
      <c r="Q25" s="2"/>
      <c r="R25" s="72">
        <v>31.73</v>
      </c>
    </row>
    <row r="26" spans="1:18" ht="30" customHeight="1">
      <c r="A26" s="27">
        <v>16</v>
      </c>
      <c r="B26" s="45">
        <v>42031</v>
      </c>
      <c r="C26" s="29" t="s">
        <v>55</v>
      </c>
      <c r="D26" s="47" t="s">
        <v>53</v>
      </c>
      <c r="E26" s="30" t="s">
        <v>56</v>
      </c>
      <c r="F26" s="31" t="s">
        <v>57</v>
      </c>
      <c r="G26" s="32"/>
      <c r="H26" s="33">
        <f t="shared" si="0"/>
        <v>0</v>
      </c>
      <c r="I26" s="46"/>
      <c r="J26" s="36"/>
      <c r="K26" s="37"/>
      <c r="L26" s="37"/>
      <c r="M26" s="38">
        <v>868000</v>
      </c>
      <c r="N26" s="39">
        <f t="shared" si="1"/>
        <v>868000</v>
      </c>
      <c r="O26" s="43"/>
      <c r="P26" s="41" t="str">
        <f t="shared" si="2"/>
        <v/>
      </c>
      <c r="Q26" s="2"/>
      <c r="R26" s="72">
        <v>35.799999999999997</v>
      </c>
    </row>
    <row r="27" spans="1:18" ht="30" customHeight="1">
      <c r="A27" s="42">
        <v>17</v>
      </c>
      <c r="B27" s="45">
        <v>42031</v>
      </c>
      <c r="C27" s="29" t="s">
        <v>55</v>
      </c>
      <c r="D27" s="47" t="s">
        <v>45</v>
      </c>
      <c r="E27" s="30" t="s">
        <v>56</v>
      </c>
      <c r="F27" s="31" t="s">
        <v>57</v>
      </c>
      <c r="G27" s="32"/>
      <c r="H27" s="33">
        <f t="shared" si="0"/>
        <v>0</v>
      </c>
      <c r="I27" s="46"/>
      <c r="J27" s="36">
        <v>26000</v>
      </c>
      <c r="K27" s="37"/>
      <c r="L27" s="37"/>
      <c r="M27" s="38"/>
      <c r="N27" s="39">
        <f t="shared" si="1"/>
        <v>26000</v>
      </c>
      <c r="O27" s="43"/>
      <c r="P27" s="41" t="str">
        <f t="shared" si="2"/>
        <v/>
      </c>
      <c r="Q27" s="2"/>
      <c r="R27" s="72">
        <v>0.5</v>
      </c>
    </row>
    <row r="28" spans="1:18" ht="30" customHeight="1">
      <c r="A28" s="27">
        <v>18</v>
      </c>
      <c r="B28" s="45">
        <v>42033</v>
      </c>
      <c r="C28" s="29" t="s">
        <v>55</v>
      </c>
      <c r="D28" s="47" t="s">
        <v>45</v>
      </c>
      <c r="E28" s="30" t="s">
        <v>56</v>
      </c>
      <c r="F28" s="31" t="s">
        <v>57</v>
      </c>
      <c r="G28" s="32"/>
      <c r="H28" s="33">
        <f t="shared" si="0"/>
        <v>0</v>
      </c>
      <c r="I28" s="46"/>
      <c r="J28" s="36">
        <v>110000</v>
      </c>
      <c r="K28" s="37"/>
      <c r="L28" s="37"/>
      <c r="M28" s="38"/>
      <c r="N28" s="39">
        <f t="shared" si="1"/>
        <v>110000</v>
      </c>
      <c r="O28" s="43"/>
      <c r="P28" s="41" t="str">
        <f t="shared" si="2"/>
        <v/>
      </c>
      <c r="Q28" s="2"/>
      <c r="R28" s="72">
        <v>3.66</v>
      </c>
    </row>
    <row r="29" spans="1:18" ht="30" customHeight="1">
      <c r="A29" s="42">
        <v>19</v>
      </c>
      <c r="B29" s="45">
        <v>42034</v>
      </c>
      <c r="C29" s="29" t="s">
        <v>55</v>
      </c>
      <c r="D29" s="47" t="s">
        <v>45</v>
      </c>
      <c r="E29" s="30" t="s">
        <v>56</v>
      </c>
      <c r="F29" s="31" t="s">
        <v>57</v>
      </c>
      <c r="G29" s="32"/>
      <c r="H29" s="33">
        <f t="shared" si="0"/>
        <v>0</v>
      </c>
      <c r="I29" s="46"/>
      <c r="J29" s="36">
        <v>22000</v>
      </c>
      <c r="K29" s="37"/>
      <c r="L29" s="37"/>
      <c r="M29" s="38"/>
      <c r="N29" s="39">
        <f t="shared" si="1"/>
        <v>22000</v>
      </c>
      <c r="O29" s="43"/>
      <c r="P29" s="41" t="str">
        <f t="shared" si="2"/>
        <v/>
      </c>
      <c r="Q29" s="2"/>
      <c r="R29" s="72">
        <v>0.53</v>
      </c>
    </row>
    <row r="30" spans="1:18" ht="30" customHeight="1">
      <c r="A30" s="27">
        <v>20</v>
      </c>
      <c r="B30" s="45">
        <v>42031</v>
      </c>
      <c r="C30" s="29" t="s">
        <v>55</v>
      </c>
      <c r="D30" s="47" t="s">
        <v>54</v>
      </c>
      <c r="E30" s="30" t="s">
        <v>56</v>
      </c>
      <c r="F30" s="31" t="s">
        <v>57</v>
      </c>
      <c r="G30" s="32"/>
      <c r="H30" s="33">
        <f t="shared" si="0"/>
        <v>0</v>
      </c>
      <c r="I30" s="46"/>
      <c r="J30" s="36"/>
      <c r="K30" s="37"/>
      <c r="L30" s="37"/>
      <c r="M30" s="38">
        <v>83000</v>
      </c>
      <c r="N30" s="39">
        <f>SUM(H30:M30)</f>
        <v>83000</v>
      </c>
      <c r="O30" s="43"/>
      <c r="P30" s="41" t="str">
        <f t="shared" si="2"/>
        <v/>
      </c>
      <c r="Q30" s="2"/>
      <c r="R30" s="72">
        <v>2.52</v>
      </c>
    </row>
    <row r="31" spans="1:18" ht="30" customHeight="1">
      <c r="A31" s="42">
        <v>21</v>
      </c>
      <c r="B31" s="45">
        <v>42033</v>
      </c>
      <c r="C31" s="29" t="s">
        <v>55</v>
      </c>
      <c r="D31" s="47" t="s">
        <v>45</v>
      </c>
      <c r="E31" s="30" t="s">
        <v>56</v>
      </c>
      <c r="F31" s="31" t="s">
        <v>57</v>
      </c>
      <c r="G31" s="32"/>
      <c r="H31" s="33">
        <f t="shared" si="0"/>
        <v>0</v>
      </c>
      <c r="I31" s="46"/>
      <c r="J31" s="36">
        <v>24000</v>
      </c>
      <c r="K31" s="37"/>
      <c r="L31" s="37"/>
      <c r="M31" s="38"/>
      <c r="N31" s="39">
        <f t="shared" ref="N31:N43" si="3">SUM(H31:M31)</f>
        <v>24000</v>
      </c>
      <c r="O31" s="43"/>
      <c r="P31" s="41" t="str">
        <f t="shared" si="2"/>
        <v/>
      </c>
      <c r="Q31" s="2"/>
      <c r="R31" s="72">
        <v>0.52</v>
      </c>
    </row>
    <row r="32" spans="1:18" ht="30" customHeight="1">
      <c r="A32" s="27">
        <v>22</v>
      </c>
      <c r="B32" s="45">
        <v>42031</v>
      </c>
      <c r="C32" s="29" t="s">
        <v>55</v>
      </c>
      <c r="D32" s="47" t="s">
        <v>45</v>
      </c>
      <c r="E32" s="30" t="s">
        <v>56</v>
      </c>
      <c r="F32" s="31" t="s">
        <v>57</v>
      </c>
      <c r="G32" s="32"/>
      <c r="H32" s="33">
        <f t="shared" si="0"/>
        <v>0</v>
      </c>
      <c r="I32" s="46"/>
      <c r="J32" s="36">
        <v>46000</v>
      </c>
      <c r="K32" s="37"/>
      <c r="L32" s="37"/>
      <c r="M32" s="38"/>
      <c r="N32" s="39">
        <f t="shared" si="3"/>
        <v>46000</v>
      </c>
      <c r="O32" s="43"/>
      <c r="P32" s="41" t="str">
        <f t="shared" si="2"/>
        <v/>
      </c>
      <c r="Q32" s="2"/>
      <c r="R32" s="72">
        <v>0.95</v>
      </c>
    </row>
    <row r="33" spans="1:18" ht="30" customHeight="1">
      <c r="A33" s="42">
        <v>23</v>
      </c>
      <c r="B33" s="45"/>
      <c r="C33" s="29" t="s">
        <v>55</v>
      </c>
      <c r="D33" s="47" t="s">
        <v>73</v>
      </c>
      <c r="E33" s="30" t="s">
        <v>56</v>
      </c>
      <c r="F33" s="31" t="s">
        <v>57</v>
      </c>
      <c r="G33" s="32"/>
      <c r="H33" s="33">
        <f t="shared" si="0"/>
        <v>0</v>
      </c>
      <c r="I33" s="46"/>
      <c r="J33" s="36"/>
      <c r="K33" s="37"/>
      <c r="L33" s="37"/>
      <c r="M33" s="38">
        <v>280000</v>
      </c>
      <c r="N33" s="39">
        <f t="shared" si="3"/>
        <v>280000</v>
      </c>
      <c r="O33" s="43"/>
      <c r="P33" s="41" t="str">
        <f t="shared" si="2"/>
        <v/>
      </c>
      <c r="Q33" s="2"/>
      <c r="R33" s="72">
        <v>10.57</v>
      </c>
    </row>
    <row r="34" spans="1:18" ht="30" customHeight="1">
      <c r="A34" s="27">
        <v>24</v>
      </c>
      <c r="B34" s="45"/>
      <c r="C34" s="29" t="s">
        <v>55</v>
      </c>
      <c r="D34" s="47" t="s">
        <v>45</v>
      </c>
      <c r="E34" s="30" t="s">
        <v>56</v>
      </c>
      <c r="F34" s="31" t="s">
        <v>57</v>
      </c>
      <c r="G34" s="32"/>
      <c r="H34" s="33">
        <f t="shared" si="0"/>
        <v>0</v>
      </c>
      <c r="I34" s="46"/>
      <c r="J34" s="36">
        <v>100000</v>
      </c>
      <c r="K34" s="37"/>
      <c r="L34" s="37"/>
      <c r="M34" s="38"/>
      <c r="N34" s="39">
        <f t="shared" si="3"/>
        <v>100000</v>
      </c>
      <c r="O34" s="43"/>
      <c r="P34" s="41" t="str">
        <f t="shared" si="2"/>
        <v/>
      </c>
      <c r="Q34" s="2"/>
      <c r="R34" s="72">
        <v>3.23</v>
      </c>
    </row>
    <row r="35" spans="1:18" ht="30" customHeight="1">
      <c r="A35" s="42">
        <v>25</v>
      </c>
      <c r="B35" s="45"/>
      <c r="C35" s="29" t="s">
        <v>55</v>
      </c>
      <c r="D35" s="47" t="s">
        <v>78</v>
      </c>
      <c r="E35" s="30" t="s">
        <v>56</v>
      </c>
      <c r="F35" s="31" t="s">
        <v>57</v>
      </c>
      <c r="G35" s="32"/>
      <c r="H35" s="33">
        <f t="shared" si="0"/>
        <v>0</v>
      </c>
      <c r="I35" s="46"/>
      <c r="J35" s="38"/>
      <c r="K35" s="38">
        <v>30000</v>
      </c>
      <c r="L35" s="37"/>
      <c r="M35" s="38"/>
      <c r="N35" s="39">
        <f t="shared" si="3"/>
        <v>30000</v>
      </c>
      <c r="O35" s="43"/>
      <c r="P35" s="41" t="str">
        <f t="shared" si="2"/>
        <v/>
      </c>
      <c r="Q35" s="2"/>
      <c r="R35" s="72">
        <v>0.77</v>
      </c>
    </row>
    <row r="36" spans="1:18" ht="30" customHeight="1">
      <c r="A36" s="27">
        <v>26</v>
      </c>
      <c r="B36" s="45"/>
      <c r="C36" s="29" t="s">
        <v>55</v>
      </c>
      <c r="D36" s="47" t="s">
        <v>79</v>
      </c>
      <c r="E36" s="30" t="s">
        <v>56</v>
      </c>
      <c r="F36" s="31" t="s">
        <v>57</v>
      </c>
      <c r="G36" s="32"/>
      <c r="H36" s="33">
        <f t="shared" si="0"/>
        <v>0</v>
      </c>
      <c r="I36" s="46"/>
      <c r="J36" s="38"/>
      <c r="K36" s="38">
        <v>30000</v>
      </c>
      <c r="L36" s="37"/>
      <c r="M36" s="38"/>
      <c r="N36" s="39">
        <f t="shared" si="3"/>
        <v>30000</v>
      </c>
      <c r="O36" s="43"/>
      <c r="P36" s="41" t="str">
        <f t="shared" si="2"/>
        <v/>
      </c>
      <c r="Q36" s="2"/>
      <c r="R36" s="72">
        <v>0.77</v>
      </c>
    </row>
    <row r="37" spans="1:18" ht="30" customHeight="1">
      <c r="A37" s="42">
        <v>27</v>
      </c>
      <c r="B37" s="45"/>
      <c r="C37" s="29" t="s">
        <v>55</v>
      </c>
      <c r="D37" s="47" t="s">
        <v>78</v>
      </c>
      <c r="E37" s="30" t="s">
        <v>56</v>
      </c>
      <c r="F37" s="31" t="s">
        <v>57</v>
      </c>
      <c r="G37" s="32"/>
      <c r="H37" s="33">
        <f t="shared" si="0"/>
        <v>0</v>
      </c>
      <c r="I37" s="46"/>
      <c r="J37" s="38"/>
      <c r="K37" s="38">
        <v>30000</v>
      </c>
      <c r="L37" s="37"/>
      <c r="M37" s="38"/>
      <c r="N37" s="39">
        <f t="shared" si="3"/>
        <v>30000</v>
      </c>
      <c r="O37" s="43"/>
      <c r="P37" s="41" t="str">
        <f t="shared" si="2"/>
        <v/>
      </c>
      <c r="Q37" s="2"/>
      <c r="R37" s="72">
        <v>0.77</v>
      </c>
    </row>
    <row r="38" spans="1:18" ht="30" customHeight="1">
      <c r="A38" s="27">
        <v>28</v>
      </c>
      <c r="B38" s="45"/>
      <c r="C38" s="29" t="s">
        <v>55</v>
      </c>
      <c r="D38" s="47" t="s">
        <v>78</v>
      </c>
      <c r="E38" s="30" t="s">
        <v>56</v>
      </c>
      <c r="F38" s="31" t="s">
        <v>57</v>
      </c>
      <c r="G38" s="32"/>
      <c r="H38" s="33">
        <f t="shared" si="0"/>
        <v>0</v>
      </c>
      <c r="I38" s="46"/>
      <c r="J38" s="38"/>
      <c r="K38" s="38">
        <v>30000</v>
      </c>
      <c r="L38" s="37"/>
      <c r="M38" s="38"/>
      <c r="N38" s="39">
        <f t="shared" si="3"/>
        <v>30000</v>
      </c>
      <c r="O38" s="43"/>
      <c r="P38" s="41" t="str">
        <f t="shared" si="2"/>
        <v/>
      </c>
      <c r="Q38" s="2"/>
      <c r="R38" s="72">
        <v>0.77</v>
      </c>
    </row>
    <row r="39" spans="1:18" ht="30" customHeight="1">
      <c r="A39" s="42">
        <v>29</v>
      </c>
      <c r="B39" s="45">
        <v>42034</v>
      </c>
      <c r="C39" s="29" t="s">
        <v>55</v>
      </c>
      <c r="D39" s="47" t="s">
        <v>59</v>
      </c>
      <c r="E39" s="30" t="s">
        <v>56</v>
      </c>
      <c r="F39" s="31" t="s">
        <v>57</v>
      </c>
      <c r="G39" s="32"/>
      <c r="H39" s="33">
        <f t="shared" si="0"/>
        <v>0</v>
      </c>
      <c r="I39" s="46"/>
      <c r="J39" s="36">
        <v>100000</v>
      </c>
      <c r="K39" s="37"/>
      <c r="L39" s="37"/>
      <c r="M39" s="38"/>
      <c r="N39" s="39">
        <f t="shared" si="3"/>
        <v>100000</v>
      </c>
      <c r="O39" s="43"/>
      <c r="P39" s="41" t="str">
        <f t="shared" si="2"/>
        <v/>
      </c>
      <c r="Q39" s="2"/>
      <c r="R39" s="72">
        <v>3.23</v>
      </c>
    </row>
    <row r="40" spans="1:18" ht="30" customHeight="1">
      <c r="A40" s="27">
        <v>30</v>
      </c>
      <c r="B40" s="45">
        <v>42034</v>
      </c>
      <c r="C40" s="29" t="s">
        <v>55</v>
      </c>
      <c r="D40" s="47" t="s">
        <v>59</v>
      </c>
      <c r="E40" s="30" t="s">
        <v>56</v>
      </c>
      <c r="F40" s="31" t="s">
        <v>57</v>
      </c>
      <c r="G40" s="32"/>
      <c r="H40" s="33">
        <f>IF($D$3="si",($G$5/$G$6*G40),IF($D$3="no",G40*$G$4,0))</f>
        <v>0</v>
      </c>
      <c r="I40" s="46"/>
      <c r="J40" s="36">
        <v>100000</v>
      </c>
      <c r="K40" s="37"/>
      <c r="L40" s="37"/>
      <c r="M40" s="38"/>
      <c r="N40" s="39">
        <f t="shared" si="3"/>
        <v>100000</v>
      </c>
      <c r="O40" s="43"/>
      <c r="P40" s="41" t="str">
        <f t="shared" si="2"/>
        <v/>
      </c>
      <c r="Q40" s="2"/>
      <c r="R40" s="72">
        <v>3.23</v>
      </c>
    </row>
    <row r="41" spans="1:18" ht="30" customHeight="1">
      <c r="A41" s="42">
        <v>31</v>
      </c>
      <c r="B41" s="45">
        <v>42031</v>
      </c>
      <c r="C41" s="29" t="s">
        <v>55</v>
      </c>
      <c r="D41" s="47" t="s">
        <v>45</v>
      </c>
      <c r="E41" s="30" t="s">
        <v>56</v>
      </c>
      <c r="F41" s="31" t="s">
        <v>57</v>
      </c>
      <c r="G41" s="32"/>
      <c r="H41" s="33">
        <f t="shared" si="0"/>
        <v>0</v>
      </c>
      <c r="I41" s="46"/>
      <c r="J41" s="36">
        <v>72000</v>
      </c>
      <c r="K41" s="37"/>
      <c r="L41" s="37"/>
      <c r="M41" s="38"/>
      <c r="N41" s="39">
        <f t="shared" si="3"/>
        <v>72000</v>
      </c>
      <c r="O41" s="43"/>
      <c r="P41" s="41" t="str">
        <f t="shared" si="2"/>
        <v/>
      </c>
      <c r="Q41" s="2"/>
      <c r="R41" s="72">
        <v>2.0499999999999998</v>
      </c>
    </row>
    <row r="42" spans="1:18" ht="30" customHeight="1">
      <c r="A42" s="27">
        <v>32</v>
      </c>
      <c r="B42" s="45">
        <v>42034</v>
      </c>
      <c r="C42" s="29" t="s">
        <v>55</v>
      </c>
      <c r="D42" s="47" t="s">
        <v>82</v>
      </c>
      <c r="E42" s="30" t="s">
        <v>56</v>
      </c>
      <c r="F42" s="31" t="s">
        <v>57</v>
      </c>
      <c r="G42" s="32"/>
      <c r="H42" s="33">
        <f t="shared" si="0"/>
        <v>0</v>
      </c>
      <c r="I42" s="46"/>
      <c r="J42" s="36"/>
      <c r="K42" s="37"/>
      <c r="L42" s="37"/>
      <c r="M42" s="38">
        <v>455000</v>
      </c>
      <c r="N42" s="39">
        <f t="shared" si="3"/>
        <v>455000</v>
      </c>
      <c r="O42" s="43"/>
      <c r="P42" s="41"/>
      <c r="Q42" s="2"/>
      <c r="R42" s="72">
        <v>17.29</v>
      </c>
    </row>
    <row r="43" spans="1:18" ht="30" customHeight="1">
      <c r="A43" s="42">
        <v>33</v>
      </c>
      <c r="B43" s="162">
        <v>42046</v>
      </c>
      <c r="C43" s="149" t="s">
        <v>55</v>
      </c>
      <c r="D43" s="163" t="s">
        <v>48</v>
      </c>
      <c r="E43" s="150" t="s">
        <v>56</v>
      </c>
      <c r="F43" s="151" t="s">
        <v>57</v>
      </c>
      <c r="G43" s="152"/>
      <c r="H43" s="153">
        <f>IF($D$3="si",($G$5/$G$6*G43),IF($D$3="no",G43*$G$4,0))</f>
        <v>0</v>
      </c>
      <c r="I43" s="164"/>
      <c r="J43" s="165"/>
      <c r="K43" s="157"/>
      <c r="L43" s="157"/>
      <c r="M43" s="158"/>
      <c r="N43" s="39">
        <f t="shared" si="3"/>
        <v>0</v>
      </c>
      <c r="O43" s="160">
        <v>-1063000</v>
      </c>
      <c r="P43" s="166" t="str">
        <f t="shared" si="2"/>
        <v/>
      </c>
      <c r="Q43" s="167"/>
      <c r="R43" s="168">
        <v>-63.31</v>
      </c>
    </row>
    <row r="44" spans="1:18" ht="30" customHeight="1">
      <c r="A44" s="27">
        <v>34</v>
      </c>
      <c r="B44" s="45"/>
      <c r="C44" s="29"/>
      <c r="D44" s="47"/>
      <c r="E44" s="30"/>
      <c r="F44" s="31"/>
      <c r="G44" s="32"/>
      <c r="H44" s="33">
        <f t="shared" ref="H44:H45" si="4">IF($D$3="si",($G$5/$G$6*G44),IF($D$3="no",G44*$G$4,0))</f>
        <v>0</v>
      </c>
      <c r="I44" s="46"/>
      <c r="J44" s="36"/>
      <c r="K44" s="37"/>
      <c r="L44" s="37"/>
      <c r="M44" s="38"/>
      <c r="N44" s="39">
        <f t="shared" ref="N44:N45" si="5">SUM(H44:M44)</f>
        <v>0</v>
      </c>
      <c r="O44" s="43"/>
      <c r="P44" s="41" t="str">
        <f t="shared" si="2"/>
        <v/>
      </c>
      <c r="Q44" s="2"/>
      <c r="R44" s="72"/>
    </row>
    <row r="45" spans="1:18" ht="30" customHeight="1">
      <c r="A45" s="42">
        <v>35</v>
      </c>
      <c r="B45" s="45"/>
      <c r="C45" s="29"/>
      <c r="D45" s="47"/>
      <c r="E45" s="30"/>
      <c r="F45" s="31"/>
      <c r="G45" s="32"/>
      <c r="H45" s="33">
        <f t="shared" si="4"/>
        <v>0</v>
      </c>
      <c r="I45" s="46"/>
      <c r="J45" s="36"/>
      <c r="K45" s="37"/>
      <c r="L45" s="37"/>
      <c r="M45" s="38"/>
      <c r="N45" s="39">
        <f t="shared" si="5"/>
        <v>0</v>
      </c>
      <c r="O45" s="43"/>
      <c r="P45" s="41" t="str">
        <f t="shared" si="2"/>
        <v/>
      </c>
      <c r="Q45" s="2"/>
      <c r="R45" s="72"/>
    </row>
    <row r="46" spans="1:18">
      <c r="A46" s="58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</row>
    <row r="47" spans="1:18">
      <c r="A47" s="80"/>
      <c r="B47" s="81"/>
      <c r="C47" s="82"/>
      <c r="D47" s="83"/>
      <c r="E47" s="83"/>
      <c r="F47" s="84"/>
      <c r="G47" s="85"/>
      <c r="H47" s="86"/>
      <c r="I47" s="87"/>
      <c r="J47" s="87"/>
      <c r="K47" s="87"/>
      <c r="L47" s="87"/>
      <c r="M47" s="87"/>
      <c r="N47" s="88"/>
      <c r="O47" s="89"/>
      <c r="P47" s="90"/>
    </row>
    <row r="48" spans="1:18">
      <c r="A48" s="58"/>
      <c r="B48" s="74" t="s">
        <v>41</v>
      </c>
      <c r="C48" s="74"/>
      <c r="D48" s="74"/>
      <c r="E48" s="59"/>
      <c r="F48" s="59"/>
      <c r="G48" s="74" t="s">
        <v>43</v>
      </c>
      <c r="H48" s="74"/>
      <c r="I48" s="74"/>
      <c r="J48" s="59"/>
      <c r="K48" s="59"/>
      <c r="L48" s="74" t="s">
        <v>42</v>
      </c>
      <c r="M48" s="74"/>
      <c r="N48" s="74"/>
      <c r="O48" s="59"/>
      <c r="P48" s="90"/>
    </row>
    <row r="49" spans="1:16">
      <c r="A49" s="58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90"/>
    </row>
    <row r="50" spans="1:16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47">
      <formula1>1</formula1>
      <formula2>0</formula2>
    </dataValidation>
    <dataValidation type="date" operator="greaterThanOrEqual" showErrorMessage="1" errorTitle="Data" error="Inserire una data superiore al 1/11/2000" sqref="B47 B26:B45 B11:B13">
      <formula1>36831</formula1>
      <formula2>0</formula2>
    </dataValidation>
    <dataValidation type="textLength" operator="greaterThan" sqref="F47">
      <formula1>1</formula1>
      <formula2>0</formula2>
    </dataValidation>
    <dataValidation type="textLength" operator="greaterThan" allowBlank="1" showErrorMessage="1" sqref="D47:E47 D26:D45">
      <formula1>1</formula1>
      <formula2>0</formula2>
    </dataValidation>
    <dataValidation type="whole" operator="greaterThanOrEqual" allowBlank="1" showErrorMessage="1" errorTitle="Valore" error="Inserire un numero maggiore o uguale a 0 (zero)!" sqref="N47 N11:N45">
      <formula1>0</formula1>
      <formula2>0</formula2>
    </dataValidation>
    <dataValidation type="decimal" operator="greaterThanOrEqual" allowBlank="1" showErrorMessage="1" errorTitle="Valore" error="Inserire un numero maggiore o uguale a 0 (zero)!" sqref="H47:M47 I26:M45 H11:I12 J11:M13 I19:I25 J14:L25 H13:H45 M20:M25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6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Nota Spese Italia</vt:lpstr>
      <vt:lpstr>Nota Spese LBP</vt:lpstr>
      <vt:lpstr>Nota Spese USD</vt:lpstr>
      <vt:lpstr>Nota Spese VND</vt:lpstr>
      <vt:lpstr>'Nota Spese Italia'!Print_Area</vt:lpstr>
      <vt:lpstr>'Nota Spese LBP'!Print_Area</vt:lpstr>
      <vt:lpstr>'Nota Spese USD'!Print_Area</vt:lpstr>
      <vt:lpstr>'Nota Spese VND'!Print_Area</vt:lpstr>
      <vt:lpstr>'Nota Spese Italia'!Print_Titles</vt:lpstr>
      <vt:lpstr>'Nota Spese LBP'!Print_Titles</vt:lpstr>
      <vt:lpstr>'Nota Spese USD'!Print_Titles</vt:lpstr>
      <vt:lpstr>'Nota Spese VND'!Print_Titles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2015-02-11T18:04:10Z</cp:lastPrinted>
  <dcterms:created xsi:type="dcterms:W3CDTF">2007-03-06T14:42:56Z</dcterms:created>
  <dcterms:modified xsi:type="dcterms:W3CDTF">2015-02-11T18:17:23Z</dcterms:modified>
</cp:coreProperties>
</file>