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O" sheetId="4" r:id="rId1"/>
    <sheet name="Nota Spese OMR" sheetId="5" r:id="rId2"/>
    <sheet name="Nota Spese CFH" sheetId="7" r:id="rId3"/>
    <sheet name="Nota Spese KZT" sheetId="6" r:id="rId4"/>
  </sheets>
  <calcPr calcId="125725" concurrentCalc="0"/>
</workbook>
</file>

<file path=xl/calcChain.xml><?xml version="1.0" encoding="utf-8"?>
<calcChain xmlns="http://schemas.openxmlformats.org/spreadsheetml/2006/main">
  <c r="R1" i="6"/>
  <c r="R5"/>
  <c r="R3"/>
  <c r="N25"/>
  <c r="N26"/>
  <c r="N27"/>
  <c r="N28"/>
  <c r="P26"/>
  <c r="H26"/>
  <c r="P25"/>
  <c r="H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N16"/>
  <c r="H16"/>
  <c r="P15"/>
  <c r="H15"/>
  <c r="N15"/>
  <c r="P14"/>
  <c r="H14"/>
  <c r="N14"/>
  <c r="P13"/>
  <c r="H13"/>
  <c r="N13"/>
  <c r="H12"/>
  <c r="N12"/>
  <c r="H11"/>
  <c r="N11"/>
  <c r="P28"/>
  <c r="H28"/>
  <c r="P27"/>
  <c r="H27"/>
  <c r="R5" i="7"/>
  <c r="R3"/>
  <c r="R1"/>
  <c r="P14"/>
  <c r="H14"/>
  <c r="N14"/>
  <c r="P13"/>
  <c r="H13"/>
  <c r="N13"/>
  <c r="H12"/>
  <c r="N12"/>
  <c r="H11"/>
  <c r="N11"/>
  <c r="R3" i="5"/>
  <c r="R1"/>
  <c r="R5"/>
  <c r="H13"/>
  <c r="N13"/>
  <c r="H12"/>
  <c r="N12"/>
  <c r="H11"/>
  <c r="N11"/>
  <c r="P14"/>
  <c r="H14"/>
  <c r="N14"/>
  <c r="P13"/>
  <c r="P32" i="4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H12"/>
  <c r="N12"/>
  <c r="H11"/>
  <c r="N11"/>
  <c r="P15" i="7"/>
  <c r="N15"/>
  <c r="H15"/>
  <c r="P18"/>
  <c r="H18"/>
  <c r="N18"/>
  <c r="P17"/>
  <c r="N17"/>
  <c r="H17"/>
  <c r="P16"/>
  <c r="N16"/>
  <c r="H16"/>
  <c r="O7"/>
  <c r="P3"/>
  <c r="M7"/>
  <c r="L7"/>
  <c r="K7"/>
  <c r="J7"/>
  <c r="I7"/>
  <c r="G7"/>
  <c r="P29" i="6"/>
  <c r="H29"/>
  <c r="N29"/>
  <c r="O7"/>
  <c r="P3"/>
  <c r="M7"/>
  <c r="L7"/>
  <c r="K7"/>
  <c r="J7"/>
  <c r="I7"/>
  <c r="G7"/>
  <c r="N7" i="7"/>
  <c r="H7"/>
  <c r="P1"/>
  <c r="N7" i="6"/>
  <c r="H7"/>
  <c r="P1"/>
  <c r="M1" i="7"/>
  <c r="P5"/>
  <c r="P7"/>
  <c r="M1" i="6"/>
  <c r="P5"/>
  <c r="P7"/>
  <c r="P18" i="5"/>
  <c r="H18"/>
  <c r="N18"/>
  <c r="P17"/>
  <c r="N17"/>
  <c r="H17"/>
  <c r="P16"/>
  <c r="N16"/>
  <c r="H16"/>
  <c r="P15"/>
  <c r="H15"/>
  <c r="N15"/>
  <c r="O7"/>
  <c r="P3"/>
  <c r="M7"/>
  <c r="L7"/>
  <c r="K7"/>
  <c r="J7"/>
  <c r="I7"/>
  <c r="H7"/>
  <c r="G7"/>
  <c r="N33" i="4"/>
  <c r="P1" i="5"/>
  <c r="P5"/>
  <c r="N7"/>
  <c r="P7"/>
  <c r="I7" i="4"/>
  <c r="J7"/>
  <c r="K7"/>
  <c r="L7"/>
  <c r="M7"/>
  <c r="O7"/>
  <c r="P3"/>
  <c r="G7"/>
  <c r="M1" i="5"/>
  <c r="N7" i="4"/>
  <c r="H7"/>
  <c r="P1"/>
  <c r="P7"/>
  <c r="M1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<sst xmlns="http://schemas.openxmlformats.org/spreadsheetml/2006/main" count="363" uniqueCount="89">
  <si>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</si>
  <si>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</si>
  <si>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</si>
  <si>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</si>
  <si>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</si>
  <si>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</si>
  <si>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</si>
  <si>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</si>
  <si>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</si>
  <si>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</si>
  <si>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</si>
  <si>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</si>
  <si>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</si>
  <si>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</si>
  <si>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</si>
  <si>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</si>
  <si>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</si>
  <si>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</si>
  <si>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</si>
  <si>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</si>
  <si>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</si>
  <si>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</si>
  <si>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</si>
  <si>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</si>
  <si>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</si>
  <si>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</si>
  <si>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</si>
  <si>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</si>
  <si>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</si>
  <si>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</si>
  <si>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</si>
  <si>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</si>
  <si>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</si>
  <si>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</si>
  <si>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</si>
  <si>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</si>
  <si>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</si>
  <si>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</si>
  <si>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</si>
  <si>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EMAD SHEHATA</t>
  </si>
  <si>
    <t>NO</t>
  </si>
  <si>
    <t>€</t>
  </si>
  <si>
    <t>Italia</t>
  </si>
  <si>
    <t>Caffè</t>
  </si>
  <si>
    <t>Pranzo</t>
  </si>
  <si>
    <t>Taxi</t>
  </si>
  <si>
    <t>MXP EXPRESS</t>
  </si>
  <si>
    <t>(importi in Valuta EURO)</t>
  </si>
  <si>
    <t>Colazione</t>
  </si>
  <si>
    <t>CHF</t>
  </si>
  <si>
    <t>(importi in Valuta CFH)</t>
  </si>
  <si>
    <t>Prelievo Contanti</t>
  </si>
  <si>
    <t>Restituzione Contanti</t>
  </si>
  <si>
    <t>OMR</t>
  </si>
  <si>
    <t>(importi in Valuta OMR)</t>
  </si>
  <si>
    <t>Folllow Up Kazistan</t>
  </si>
  <si>
    <t>Caffè Vienna Aeroporto</t>
  </si>
  <si>
    <t>Vienna</t>
  </si>
  <si>
    <t>Caffè Aeroporto Frankfort</t>
  </si>
  <si>
    <t>Francoforte</t>
  </si>
  <si>
    <t>PranzoAeroporto Frankfort</t>
  </si>
  <si>
    <t>Taxi Aeroporto- Casa</t>
  </si>
  <si>
    <t>SVIZZERA</t>
  </si>
  <si>
    <t>Prelievo</t>
  </si>
  <si>
    <t>Caffè Emad + Alessandra</t>
  </si>
  <si>
    <t>INCONTRO OMAN</t>
  </si>
  <si>
    <t>Visto Pagato in Euro e 
Resto in OMR, ossia 3</t>
  </si>
  <si>
    <t>12_01</t>
  </si>
  <si>
    <t>OMAN</t>
  </si>
  <si>
    <t>Extra Hotel</t>
  </si>
  <si>
    <t>Coca Cola</t>
  </si>
  <si>
    <t>Resto Contanti</t>
  </si>
  <si>
    <t>12_02</t>
  </si>
  <si>
    <t>12_03</t>
  </si>
  <si>
    <t>Taxi Emad+ Gian+Alessandra</t>
  </si>
  <si>
    <t>ZURIGO</t>
  </si>
  <si>
    <t>Pranzo Emad+ Gian+Alessandra</t>
  </si>
  <si>
    <t>12_04</t>
  </si>
  <si>
    <t>(importi in Valuta KZT)</t>
  </si>
  <si>
    <t>Kazakistan</t>
  </si>
  <si>
    <t>KZT</t>
  </si>
  <si>
    <t>Taxi Aeroporto- hotel</t>
  </si>
  <si>
    <t>Taxi Hotel
Ristorante</t>
  </si>
  <si>
    <t>Taxi Ristorante
 Hotel</t>
  </si>
  <si>
    <t xml:space="preserve">Cena </t>
  </si>
  <si>
    <t>TAXI ANDATA E RITORNO RISTORANTE</t>
  </si>
  <si>
    <t>Hotel Early Check in</t>
  </si>
  <si>
    <t>TAXI Aeroporto</t>
  </si>
  <si>
    <t>FOLLOW UP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</si>
</sst>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#,##0.00_ ;\-#,##0.00\ "/>
    <numFmt numFmtId="173" formatCode="&quot;€&quot;\ #,##0.00"/>
    <numFmt numFmtId="174" formatCode="_-* #,##0.000_-;\-* #,##0.000_-;_-* \-??_-;_-@_-"/>
    <numFmt numFmtId="175" formatCode="#,##0.000"/>
    <numFmt numFmtId="176" formatCode="#,##0.000_ ;\-#,##0.0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0" fontId="2" fillId="0" borderId="44" xfId="0" applyFont="1" applyBorder="1" applyAlignment="1" applyProtection="1">
      <alignment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43" fontId="11" fillId="5" borderId="7" xfId="0" applyNumberFormat="1" applyFont="1" applyFill="1" applyBorder="1" applyAlignment="1" applyProtection="1">
      <alignment vertical="center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172" fontId="1" fillId="3" borderId="21" xfId="1" applyNumberFormat="1" applyFont="1" applyFill="1" applyBorder="1" applyAlignment="1" applyProtection="1">
      <alignment horizontal="right" vertical="center"/>
    </xf>
    <xf numFmtId="173" fontId="2" fillId="0" borderId="0" xfId="0" applyNumberFormat="1" applyFont="1" applyAlignment="1" applyProtection="1">
      <alignment vertical="center"/>
    </xf>
    <xf numFmtId="16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38" fontId="11" fillId="0" borderId="14" xfId="0" applyNumberFormat="1" applyFont="1" applyBorder="1" applyAlignment="1" applyProtection="1">
      <alignment horizontal="center" vertical="center"/>
      <protection locked="0"/>
    </xf>
    <xf numFmtId="170" fontId="11" fillId="0" borderId="15" xfId="0" applyNumberFormat="1" applyFont="1" applyBorder="1" applyAlignment="1" applyProtection="1">
      <alignment horizontal="right" vertical="center"/>
    </xf>
    <xf numFmtId="170" fontId="11" fillId="0" borderId="16" xfId="0" applyNumberFormat="1" applyFont="1" applyBorder="1" applyAlignment="1" applyProtection="1">
      <alignment horizontal="right" vertical="center"/>
      <protection locked="0"/>
    </xf>
    <xf numFmtId="170" fontId="11" fillId="0" borderId="12" xfId="0" applyNumberFormat="1" applyFont="1" applyBorder="1" applyAlignment="1" applyProtection="1">
      <alignment horizontal="right" vertical="center"/>
      <protection locked="0"/>
    </xf>
    <xf numFmtId="170" fontId="11" fillId="0" borderId="38" xfId="0" applyNumberFormat="1" applyFont="1" applyBorder="1" applyAlignment="1" applyProtection="1">
      <alignment horizontal="right" vertical="center"/>
      <protection locked="0"/>
    </xf>
    <xf numFmtId="170" fontId="11" fillId="0" borderId="19" xfId="0" applyNumberFormat="1" applyFont="1" applyBorder="1" applyAlignment="1" applyProtection="1">
      <alignment horizontal="right" vertical="center"/>
      <protection locked="0"/>
    </xf>
    <xf numFmtId="170" fontId="11" fillId="0" borderId="20" xfId="0" applyNumberFormat="1" applyFont="1" applyBorder="1" applyAlignment="1" applyProtection="1">
      <alignment horizontal="right" vertical="center"/>
      <protection locked="0"/>
    </xf>
    <xf numFmtId="4" fontId="11" fillId="4" borderId="21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4" xfId="0" applyFont="1" applyBorder="1" applyAlignment="1" applyProtection="1">
      <alignment vertical="center"/>
    </xf>
    <xf numFmtId="172" fontId="11" fillId="3" borderId="21" xfId="1" applyNumberFormat="1" applyFont="1" applyFill="1" applyBorder="1" applyAlignment="1" applyProtection="1">
      <alignment horizontal="right" vertical="center"/>
    </xf>
    <xf numFmtId="0" fontId="2" fillId="0" borderId="44" xfId="0" applyFont="1" applyFill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left" vertical="center" wrapText="1"/>
      <protection locked="0"/>
    </xf>
    <xf numFmtId="174" fontId="1" fillId="0" borderId="19" xfId="0" applyNumberFormat="1" applyFont="1" applyBorder="1" applyAlignment="1" applyProtection="1">
      <alignment horizontal="right" vertical="center"/>
      <protection locked="0"/>
    </xf>
    <xf numFmtId="175" fontId="1" fillId="4" borderId="21" xfId="0" applyNumberFormat="1" applyFont="1" applyFill="1" applyBorder="1" applyAlignment="1" applyProtection="1">
      <alignment vertical="center"/>
      <protection locked="0"/>
    </xf>
    <xf numFmtId="174" fontId="1" fillId="0" borderId="20" xfId="0" applyNumberFormat="1" applyFont="1" applyBorder="1" applyAlignment="1" applyProtection="1">
      <alignment horizontal="right" vertical="center"/>
      <protection locked="0"/>
    </xf>
    <xf numFmtId="176" fontId="1" fillId="3" borderId="21" xfId="1" applyNumberFormat="1" applyFont="1" applyFill="1" applyBorder="1" applyAlignment="1" applyProtection="1">
      <alignment horizontal="right" vertical="center"/>
    </xf>
    <xf numFmtId="176" fontId="11" fillId="3" borderId="21" xfId="1" applyNumberFormat="1" applyFont="1" applyFill="1" applyBorder="1" applyAlignment="1" applyProtection="1">
      <alignment horizontal="right" vertical="center"/>
    </xf>
    <xf numFmtId="40" fontId="11" fillId="0" borderId="44" xfId="0" applyNumberFormat="1" applyFont="1" applyBorder="1" applyAlignment="1" applyProtection="1">
      <alignment vertical="center"/>
    </xf>
    <xf numFmtId="2" fontId="1" fillId="3" borderId="21" xfId="1" applyNumberFormat="1" applyFont="1" applyFill="1" applyBorder="1" applyAlignment="1" applyProtection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170" fontId="11" fillId="0" borderId="24" xfId="0" applyNumberFormat="1" applyFont="1" applyBorder="1" applyAlignment="1" applyProtection="1">
      <alignment horizontal="right" vertical="center"/>
      <protection locked="0"/>
    </xf>
    <xf numFmtId="170" fontId="11" fillId="0" borderId="17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50" zoomScaleSheetLayoutView="50" workbookViewId="0">
      <selection activeCell="M28" sqref="M28"/>
    </sheetView>
  </sheetViews>
  <sheetFormatPr defaultRowHeight="18.75"/>
  <cols>
    <col min="1" max="1" width="6.7109375" style="1" customWidth="1"/>
    <col min="2" max="2" width="15" style="2" customWidth="1"/>
    <col min="3" max="3" width="32.5703125" style="2" bestFit="1" customWidth="1"/>
    <col min="4" max="4" width="53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41" t="s">
        <v>0</v>
      </c>
      <c r="C1" s="141"/>
      <c r="D1" s="142" t="s">
        <v>39</v>
      </c>
      <c r="E1" s="142"/>
      <c r="F1" s="38">
        <v>41974</v>
      </c>
      <c r="G1" s="37" t="s">
        <v>67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220.59999999999997</v>
      </c>
      <c r="Q1" s="3" t="s">
        <v>26</v>
      </c>
      <c r="R1" s="71"/>
    </row>
    <row r="2" spans="1:18" s="7" customFormat="1" ht="57.75" customHeight="1">
      <c r="A2" s="4"/>
      <c r="B2" s="143" t="s">
        <v>2</v>
      </c>
      <c r="C2" s="143"/>
      <c r="D2" s="142"/>
      <c r="E2" s="142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43" t="s">
        <v>24</v>
      </c>
      <c r="C3" s="143"/>
      <c r="D3" s="142" t="s">
        <v>40</v>
      </c>
      <c r="E3" s="142"/>
      <c r="N3" s="9" t="s">
        <v>4</v>
      </c>
      <c r="O3" s="10"/>
      <c r="P3" s="45">
        <f>+O7</f>
        <v>280.60000000000002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2">
        <v>23</v>
      </c>
      <c r="E5" s="13"/>
      <c r="F5" s="9" t="s">
        <v>7</v>
      </c>
      <c r="G5" s="50">
        <v>1.1100000000000001</v>
      </c>
      <c r="N5" s="122" t="s">
        <v>8</v>
      </c>
      <c r="O5" s="122"/>
      <c r="P5" s="76">
        <f>P1-P2-P3-P4</f>
        <v>-60.000000000000057</v>
      </c>
      <c r="Q5" s="12"/>
      <c r="R5" s="72"/>
    </row>
    <row r="6" spans="1:18" s="7" customFormat="1" ht="43.5" customHeight="1" thickTop="1" thickBot="1">
      <c r="A6" s="4"/>
      <c r="B6" s="39" t="s">
        <v>47</v>
      </c>
      <c r="C6" s="39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123" t="s">
        <v>27</v>
      </c>
      <c r="B7" s="124"/>
      <c r="C7" s="125"/>
      <c r="D7" s="126" t="s">
        <v>10</v>
      </c>
      <c r="E7" s="127"/>
      <c r="F7" s="127"/>
      <c r="G7" s="70">
        <f t="shared" ref="G7:O7" si="0">SUM(G11:G33)</f>
        <v>0</v>
      </c>
      <c r="H7" s="68">
        <f t="shared" si="0"/>
        <v>0</v>
      </c>
      <c r="I7" s="52">
        <f t="shared" si="0"/>
        <v>0</v>
      </c>
      <c r="J7" s="52">
        <f t="shared" si="0"/>
        <v>122.39999999999999</v>
      </c>
      <c r="K7" s="52">
        <f t="shared" si="0"/>
        <v>20</v>
      </c>
      <c r="L7" s="52">
        <f t="shared" si="0"/>
        <v>23.5</v>
      </c>
      <c r="M7" s="53">
        <f t="shared" si="0"/>
        <v>54.7</v>
      </c>
      <c r="N7" s="51">
        <f t="shared" si="0"/>
        <v>220.60000000000002</v>
      </c>
      <c r="O7" s="54">
        <f t="shared" si="0"/>
        <v>280.60000000000002</v>
      </c>
      <c r="P7" s="12">
        <f>+N7-SUM(H7:M7)</f>
        <v>0</v>
      </c>
    </row>
    <row r="8" spans="1:18" ht="36" customHeight="1" thickTop="1" thickBot="1">
      <c r="A8" s="128"/>
      <c r="B8" s="129" t="s">
        <v>11</v>
      </c>
      <c r="C8" s="129" t="s">
        <v>12</v>
      </c>
      <c r="D8" s="130" t="s">
        <v>23</v>
      </c>
      <c r="E8" s="129" t="s">
        <v>30</v>
      </c>
      <c r="F8" s="132" t="s">
        <v>29</v>
      </c>
      <c r="G8" s="133" t="s">
        <v>13</v>
      </c>
      <c r="H8" s="135" t="s">
        <v>14</v>
      </c>
      <c r="I8" s="136" t="s">
        <v>32</v>
      </c>
      <c r="J8" s="137" t="s">
        <v>34</v>
      </c>
      <c r="K8" s="137" t="s">
        <v>33</v>
      </c>
      <c r="L8" s="138" t="s">
        <v>20</v>
      </c>
      <c r="M8" s="139"/>
      <c r="N8" s="121" t="s">
        <v>15</v>
      </c>
      <c r="O8" s="140" t="s">
        <v>16</v>
      </c>
      <c r="P8" s="113" t="s">
        <v>17</v>
      </c>
      <c r="Q8" s="2"/>
      <c r="R8" s="114" t="s">
        <v>35</v>
      </c>
    </row>
    <row r="9" spans="1:18" ht="36" customHeight="1" thickTop="1" thickBot="1">
      <c r="A9" s="128"/>
      <c r="B9" s="129" t="s">
        <v>11</v>
      </c>
      <c r="C9" s="129"/>
      <c r="D9" s="131"/>
      <c r="E9" s="129"/>
      <c r="F9" s="132"/>
      <c r="G9" s="134"/>
      <c r="H9" s="135" t="s">
        <v>32</v>
      </c>
      <c r="I9" s="136" t="s">
        <v>32</v>
      </c>
      <c r="J9" s="136"/>
      <c r="K9" s="136" t="s">
        <v>31</v>
      </c>
      <c r="L9" s="117" t="s">
        <v>21</v>
      </c>
      <c r="M9" s="119" t="s">
        <v>22</v>
      </c>
      <c r="N9" s="121"/>
      <c r="O9" s="140"/>
      <c r="P9" s="113"/>
      <c r="Q9" s="2"/>
      <c r="R9" s="115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67" t="s">
        <v>18</v>
      </c>
      <c r="H10" s="135"/>
      <c r="I10" s="136"/>
      <c r="J10" s="136"/>
      <c r="K10" s="136"/>
      <c r="L10" s="118"/>
      <c r="M10" s="120"/>
      <c r="N10" s="121"/>
      <c r="O10" s="140"/>
      <c r="P10" s="113"/>
      <c r="Q10" s="2"/>
      <c r="R10" s="116"/>
    </row>
    <row r="11" spans="1:18" ht="19.5" thickTop="1">
      <c r="A11" s="20">
        <v>1</v>
      </c>
      <c r="B11" s="34">
        <v>41982</v>
      </c>
      <c r="C11" s="74" t="s">
        <v>55</v>
      </c>
      <c r="D11" s="75" t="s">
        <v>45</v>
      </c>
      <c r="E11" s="73" t="s">
        <v>42</v>
      </c>
      <c r="F11" s="73" t="s">
        <v>41</v>
      </c>
      <c r="G11" s="66"/>
      <c r="H11" s="22">
        <f>IF($D$3="si",($G$5/$G$6*G11),IF($D$3="no",G11*$G$4,0))</f>
        <v>0</v>
      </c>
      <c r="I11" s="23"/>
      <c r="J11" s="24">
        <v>7</v>
      </c>
      <c r="K11" s="46"/>
      <c r="L11" s="46"/>
      <c r="M11" s="27"/>
      <c r="N11" s="28">
        <f>SUM(H11:M11)</f>
        <v>7</v>
      </c>
      <c r="O11" s="29"/>
      <c r="P11" s="30"/>
      <c r="Q11" s="2"/>
      <c r="R11" s="47"/>
    </row>
    <row r="12" spans="1:18">
      <c r="A12" s="31">
        <v>2</v>
      </c>
      <c r="B12" s="34">
        <v>41982</v>
      </c>
      <c r="C12" s="74" t="s">
        <v>55</v>
      </c>
      <c r="D12" s="75" t="s">
        <v>46</v>
      </c>
      <c r="E12" s="73" t="s">
        <v>42</v>
      </c>
      <c r="F12" s="73" t="s">
        <v>41</v>
      </c>
      <c r="G12" s="21"/>
      <c r="H12" s="22">
        <f>IF($D$3="si",($G$5/$G$6*G12),IF($D$3="no",G12*$G$4,0))</f>
        <v>0</v>
      </c>
      <c r="I12" s="23"/>
      <c r="J12" s="24">
        <v>12</v>
      </c>
      <c r="K12" s="46"/>
      <c r="L12" s="26"/>
      <c r="M12" s="27"/>
      <c r="N12" s="28">
        <f>SUM(H12:M12)</f>
        <v>12</v>
      </c>
      <c r="O12" s="32"/>
      <c r="P12" s="30"/>
      <c r="Q12" s="2"/>
      <c r="R12" s="47"/>
    </row>
    <row r="13" spans="1:18">
      <c r="A13" s="31">
        <v>3</v>
      </c>
      <c r="B13" s="34">
        <v>41982</v>
      </c>
      <c r="C13" s="74" t="s">
        <v>55</v>
      </c>
      <c r="D13" s="75" t="s">
        <v>44</v>
      </c>
      <c r="E13" s="73" t="s">
        <v>42</v>
      </c>
      <c r="F13" s="73" t="s">
        <v>41</v>
      </c>
      <c r="G13" s="21"/>
      <c r="H13" s="22">
        <f t="shared" ref="H13:H32" si="1">IF($D$3="si",($G$5/$G$6*G13),IF($D$3="no",G13*$G$4,0))</f>
        <v>0</v>
      </c>
      <c r="I13" s="23"/>
      <c r="J13" s="24"/>
      <c r="K13" s="46"/>
      <c r="L13" s="26">
        <v>23.5</v>
      </c>
      <c r="M13" s="27"/>
      <c r="N13" s="28">
        <f t="shared" ref="N13:N25" si="2">SUM(H13:M13)</f>
        <v>23.5</v>
      </c>
      <c r="O13" s="32">
        <v>23.5</v>
      </c>
      <c r="P13" s="30" t="str">
        <f t="shared" ref="P13:P32" si="3">IF(F13="Milano","X","")</f>
        <v/>
      </c>
      <c r="Q13" s="2"/>
      <c r="R13" s="77"/>
    </row>
    <row r="14" spans="1:18" ht="56.25" customHeight="1">
      <c r="A14" s="31">
        <v>4</v>
      </c>
      <c r="B14" s="34">
        <v>41982</v>
      </c>
      <c r="C14" s="74" t="s">
        <v>55</v>
      </c>
      <c r="D14" s="75" t="s">
        <v>56</v>
      </c>
      <c r="E14" s="73" t="s">
        <v>57</v>
      </c>
      <c r="F14" s="73" t="s">
        <v>41</v>
      </c>
      <c r="G14" s="21"/>
      <c r="H14" s="22">
        <f t="shared" si="1"/>
        <v>0</v>
      </c>
      <c r="I14" s="23"/>
      <c r="J14" s="24"/>
      <c r="K14" s="46"/>
      <c r="L14" s="26"/>
      <c r="M14" s="27">
        <v>6.9</v>
      </c>
      <c r="N14" s="28">
        <f t="shared" si="2"/>
        <v>6.9</v>
      </c>
      <c r="O14" s="32">
        <v>6.9</v>
      </c>
      <c r="P14" s="30" t="str">
        <f t="shared" si="3"/>
        <v/>
      </c>
      <c r="Q14" s="2"/>
      <c r="R14" s="48"/>
    </row>
    <row r="15" spans="1:18" ht="48.75" customHeight="1">
      <c r="A15" s="31">
        <v>5</v>
      </c>
      <c r="B15" s="34">
        <v>41985</v>
      </c>
      <c r="C15" s="74" t="s">
        <v>55</v>
      </c>
      <c r="D15" s="75" t="s">
        <v>58</v>
      </c>
      <c r="E15" s="73" t="s">
        <v>59</v>
      </c>
      <c r="F15" s="73" t="s">
        <v>41</v>
      </c>
      <c r="G15" s="21"/>
      <c r="H15" s="22">
        <f t="shared" si="1"/>
        <v>0</v>
      </c>
      <c r="I15" s="23"/>
      <c r="J15" s="24"/>
      <c r="K15" s="46"/>
      <c r="L15" s="26"/>
      <c r="M15" s="27">
        <v>1.8</v>
      </c>
      <c r="N15" s="28">
        <f t="shared" si="2"/>
        <v>1.8</v>
      </c>
      <c r="O15" s="32"/>
      <c r="P15" s="30" t="str">
        <f t="shared" si="3"/>
        <v/>
      </c>
      <c r="Q15" s="2"/>
      <c r="R15" s="78"/>
    </row>
    <row r="16" spans="1:18" ht="35.25" customHeight="1">
      <c r="A16" s="31">
        <v>7</v>
      </c>
      <c r="B16" s="34">
        <v>41985</v>
      </c>
      <c r="C16" s="74" t="s">
        <v>55</v>
      </c>
      <c r="D16" s="75" t="s">
        <v>60</v>
      </c>
      <c r="E16" s="73" t="s">
        <v>59</v>
      </c>
      <c r="F16" s="73" t="s">
        <v>41</v>
      </c>
      <c r="G16" s="21"/>
      <c r="H16" s="22">
        <f t="shared" si="1"/>
        <v>0</v>
      </c>
      <c r="I16" s="23"/>
      <c r="J16" s="24"/>
      <c r="K16" s="46"/>
      <c r="L16" s="26"/>
      <c r="M16" s="27">
        <v>38.200000000000003</v>
      </c>
      <c r="N16" s="28">
        <f t="shared" si="2"/>
        <v>38.200000000000003</v>
      </c>
      <c r="O16" s="32">
        <v>38.200000000000003</v>
      </c>
      <c r="P16" s="30" t="str">
        <f t="shared" si="3"/>
        <v/>
      </c>
      <c r="Q16" s="2"/>
      <c r="R16" s="48"/>
    </row>
    <row r="17" spans="1:18" ht="48.75" customHeight="1">
      <c r="A17" s="31">
        <v>8</v>
      </c>
      <c r="B17" s="34">
        <v>41985</v>
      </c>
      <c r="C17" s="74" t="s">
        <v>55</v>
      </c>
      <c r="D17" s="75" t="s">
        <v>61</v>
      </c>
      <c r="E17" s="73" t="s">
        <v>42</v>
      </c>
      <c r="F17" s="73" t="s">
        <v>41</v>
      </c>
      <c r="G17" s="21"/>
      <c r="H17" s="22">
        <f t="shared" si="1"/>
        <v>0</v>
      </c>
      <c r="I17" s="23"/>
      <c r="J17" s="24">
        <v>24</v>
      </c>
      <c r="K17" s="46"/>
      <c r="L17" s="26"/>
      <c r="M17" s="27"/>
      <c r="N17" s="28">
        <f t="shared" si="2"/>
        <v>24</v>
      </c>
      <c r="O17" s="32"/>
      <c r="P17" s="30" t="str">
        <f t="shared" si="3"/>
        <v/>
      </c>
      <c r="Q17" s="2"/>
      <c r="R17" s="48"/>
    </row>
    <row r="18" spans="1:18" ht="30" customHeight="1">
      <c r="A18" s="31">
        <v>9</v>
      </c>
      <c r="B18" s="34">
        <v>41987</v>
      </c>
      <c r="C18" s="33" t="s">
        <v>62</v>
      </c>
      <c r="D18" s="79" t="s">
        <v>63</v>
      </c>
      <c r="E18" s="73" t="s">
        <v>42</v>
      </c>
      <c r="F18" s="73" t="s">
        <v>41</v>
      </c>
      <c r="G18" s="21"/>
      <c r="H18" s="22">
        <f t="shared" si="1"/>
        <v>0</v>
      </c>
      <c r="I18" s="23"/>
      <c r="J18" s="24"/>
      <c r="K18" s="46"/>
      <c r="L18" s="26"/>
      <c r="M18" s="27"/>
      <c r="N18" s="28">
        <f t="shared" si="2"/>
        <v>0</v>
      </c>
      <c r="O18" s="32">
        <v>100</v>
      </c>
      <c r="P18" s="30" t="str">
        <f t="shared" si="3"/>
        <v/>
      </c>
      <c r="Q18" s="2"/>
      <c r="R18" s="48"/>
    </row>
    <row r="19" spans="1:18" ht="30" customHeight="1">
      <c r="A19" s="31">
        <v>10</v>
      </c>
      <c r="B19" s="34">
        <v>41988</v>
      </c>
      <c r="C19" s="33" t="s">
        <v>62</v>
      </c>
      <c r="D19" s="79" t="s">
        <v>45</v>
      </c>
      <c r="E19" s="73" t="s">
        <v>42</v>
      </c>
      <c r="F19" s="73" t="s">
        <v>41</v>
      </c>
      <c r="G19" s="21"/>
      <c r="H19" s="22">
        <f t="shared" si="1"/>
        <v>0</v>
      </c>
      <c r="I19" s="23"/>
      <c r="J19" s="24">
        <v>8.3000000000000007</v>
      </c>
      <c r="K19" s="46"/>
      <c r="L19" s="26"/>
      <c r="M19" s="27"/>
      <c r="N19" s="28">
        <f t="shared" si="2"/>
        <v>8.3000000000000007</v>
      </c>
      <c r="O19" s="32"/>
      <c r="P19" s="30" t="str">
        <f t="shared" si="3"/>
        <v/>
      </c>
      <c r="Q19" s="2"/>
      <c r="R19" s="48"/>
    </row>
    <row r="20" spans="1:18" ht="30" customHeight="1">
      <c r="A20" s="31">
        <v>11</v>
      </c>
      <c r="B20" s="34">
        <v>41988</v>
      </c>
      <c r="C20" s="33" t="s">
        <v>62</v>
      </c>
      <c r="D20" s="79" t="s">
        <v>46</v>
      </c>
      <c r="E20" s="73" t="s">
        <v>42</v>
      </c>
      <c r="F20" s="73" t="s">
        <v>41</v>
      </c>
      <c r="G20" s="21"/>
      <c r="H20" s="22">
        <f t="shared" si="1"/>
        <v>0</v>
      </c>
      <c r="I20" s="23"/>
      <c r="J20" s="25">
        <v>12</v>
      </c>
      <c r="K20" s="26"/>
      <c r="L20" s="26"/>
      <c r="M20" s="27"/>
      <c r="N20" s="28">
        <f t="shared" si="2"/>
        <v>12</v>
      </c>
      <c r="O20" s="32"/>
      <c r="P20" s="30" t="str">
        <f t="shared" si="3"/>
        <v/>
      </c>
      <c r="Q20" s="2"/>
      <c r="R20" s="48"/>
    </row>
    <row r="21" spans="1:18" ht="30" customHeight="1">
      <c r="A21" s="31">
        <v>12</v>
      </c>
      <c r="B21" s="34">
        <v>41988</v>
      </c>
      <c r="C21" s="33" t="s">
        <v>62</v>
      </c>
      <c r="D21" s="79" t="s">
        <v>48</v>
      </c>
      <c r="E21" s="73" t="s">
        <v>42</v>
      </c>
      <c r="F21" s="73" t="s">
        <v>41</v>
      </c>
      <c r="G21" s="21"/>
      <c r="H21" s="22">
        <f t="shared" si="1"/>
        <v>0</v>
      </c>
      <c r="I21" s="24"/>
      <c r="J21" s="24"/>
      <c r="K21" s="46"/>
      <c r="L21" s="26"/>
      <c r="M21" s="27">
        <v>2.2999999999999998</v>
      </c>
      <c r="N21" s="28">
        <f t="shared" si="2"/>
        <v>2.2999999999999998</v>
      </c>
      <c r="O21" s="32"/>
      <c r="P21" s="30" t="str">
        <f t="shared" si="3"/>
        <v/>
      </c>
      <c r="Q21" s="2"/>
      <c r="R21" s="48"/>
    </row>
    <row r="22" spans="1:18" ht="30" customHeight="1">
      <c r="A22" s="31">
        <v>13</v>
      </c>
      <c r="B22" s="34">
        <v>41988</v>
      </c>
      <c r="C22" s="33" t="s">
        <v>62</v>
      </c>
      <c r="D22" s="36" t="s">
        <v>43</v>
      </c>
      <c r="E22" s="73" t="s">
        <v>42</v>
      </c>
      <c r="F22" s="73" t="s">
        <v>41</v>
      </c>
      <c r="G22" s="21"/>
      <c r="H22" s="22">
        <f t="shared" si="1"/>
        <v>0</v>
      </c>
      <c r="I22" s="35"/>
      <c r="J22" s="25"/>
      <c r="K22" s="26"/>
      <c r="L22" s="26"/>
      <c r="M22" s="27">
        <v>1</v>
      </c>
      <c r="N22" s="28">
        <f t="shared" si="2"/>
        <v>1</v>
      </c>
      <c r="O22" s="32"/>
      <c r="P22" s="30" t="str">
        <f t="shared" si="3"/>
        <v/>
      </c>
      <c r="Q22" s="2"/>
      <c r="R22" s="48"/>
    </row>
    <row r="23" spans="1:18" ht="30" customHeight="1">
      <c r="A23" s="31">
        <v>14</v>
      </c>
      <c r="B23" s="34">
        <v>41988</v>
      </c>
      <c r="C23" s="33" t="s">
        <v>62</v>
      </c>
      <c r="D23" s="36" t="s">
        <v>64</v>
      </c>
      <c r="E23" s="73" t="s">
        <v>42</v>
      </c>
      <c r="F23" s="73" t="s">
        <v>41</v>
      </c>
      <c r="G23" s="21"/>
      <c r="H23" s="22">
        <f t="shared" si="1"/>
        <v>0</v>
      </c>
      <c r="I23" s="35"/>
      <c r="J23" s="25"/>
      <c r="K23" s="26"/>
      <c r="L23" s="26"/>
      <c r="M23" s="27">
        <v>2.2000000000000002</v>
      </c>
      <c r="N23" s="28">
        <f t="shared" si="2"/>
        <v>2.2000000000000002</v>
      </c>
      <c r="O23" s="32"/>
      <c r="P23" s="30" t="str">
        <f t="shared" si="3"/>
        <v/>
      </c>
      <c r="Q23" s="2"/>
      <c r="R23" s="48"/>
    </row>
    <row r="24" spans="1:18" ht="30" customHeight="1">
      <c r="A24" s="31">
        <v>15</v>
      </c>
      <c r="B24" s="34">
        <v>41988</v>
      </c>
      <c r="C24" s="33" t="s">
        <v>62</v>
      </c>
      <c r="D24" s="36" t="s">
        <v>46</v>
      </c>
      <c r="E24" s="73" t="s">
        <v>42</v>
      </c>
      <c r="F24" s="73" t="s">
        <v>41</v>
      </c>
      <c r="G24" s="21"/>
      <c r="H24" s="22">
        <f t="shared" si="1"/>
        <v>0</v>
      </c>
      <c r="I24" s="35"/>
      <c r="J24" s="25">
        <v>12</v>
      </c>
      <c r="K24" s="26"/>
      <c r="L24" s="26"/>
      <c r="M24" s="27"/>
      <c r="N24" s="28">
        <f t="shared" si="2"/>
        <v>12</v>
      </c>
      <c r="O24" s="32"/>
      <c r="P24" s="30" t="str">
        <f t="shared" si="3"/>
        <v/>
      </c>
      <c r="Q24" s="2"/>
      <c r="R24" s="48"/>
    </row>
    <row r="25" spans="1:18" ht="30" customHeight="1">
      <c r="A25" s="31">
        <v>16</v>
      </c>
      <c r="B25" s="34">
        <v>41988</v>
      </c>
      <c r="C25" s="33" t="s">
        <v>62</v>
      </c>
      <c r="D25" s="36" t="s">
        <v>45</v>
      </c>
      <c r="E25" s="73" t="s">
        <v>42</v>
      </c>
      <c r="F25" s="73" t="s">
        <v>41</v>
      </c>
      <c r="G25" s="21"/>
      <c r="H25" s="22">
        <f t="shared" si="1"/>
        <v>0</v>
      </c>
      <c r="I25" s="35"/>
      <c r="J25" s="25">
        <v>6.8</v>
      </c>
      <c r="K25" s="26"/>
      <c r="L25" s="26"/>
      <c r="M25" s="27"/>
      <c r="N25" s="28">
        <f t="shared" si="2"/>
        <v>6.8</v>
      </c>
      <c r="O25" s="32"/>
      <c r="P25" s="30" t="str">
        <f t="shared" si="3"/>
        <v/>
      </c>
      <c r="Q25" s="2"/>
      <c r="R25" s="48"/>
    </row>
    <row r="26" spans="1:18" ht="30" customHeight="1">
      <c r="A26" s="31">
        <v>17</v>
      </c>
      <c r="B26" s="34">
        <v>41990</v>
      </c>
      <c r="C26" s="33" t="s">
        <v>65</v>
      </c>
      <c r="D26" s="36" t="s">
        <v>63</v>
      </c>
      <c r="E26" s="73" t="s">
        <v>42</v>
      </c>
      <c r="F26" s="73" t="s">
        <v>41</v>
      </c>
      <c r="G26" s="21"/>
      <c r="H26" s="22">
        <f t="shared" si="1"/>
        <v>0</v>
      </c>
      <c r="I26" s="35"/>
      <c r="J26" s="25"/>
      <c r="K26" s="26"/>
      <c r="L26" s="26"/>
      <c r="M26" s="27"/>
      <c r="N26" s="28">
        <f>SUM(H26:M26)</f>
        <v>0</v>
      </c>
      <c r="O26" s="32">
        <v>100</v>
      </c>
      <c r="P26" s="30" t="str">
        <f t="shared" si="3"/>
        <v/>
      </c>
      <c r="Q26" s="2"/>
      <c r="R26" s="48"/>
    </row>
    <row r="27" spans="1:18" ht="30" customHeight="1">
      <c r="A27" s="31">
        <v>18</v>
      </c>
      <c r="B27" s="34">
        <v>41994</v>
      </c>
      <c r="C27" s="33" t="s">
        <v>65</v>
      </c>
      <c r="D27" s="36" t="s">
        <v>45</v>
      </c>
      <c r="E27" s="73" t="s">
        <v>42</v>
      </c>
      <c r="F27" s="73" t="s">
        <v>41</v>
      </c>
      <c r="G27" s="21"/>
      <c r="H27" s="22">
        <f t="shared" si="1"/>
        <v>0</v>
      </c>
      <c r="I27" s="35"/>
      <c r="J27" s="25">
        <v>9</v>
      </c>
      <c r="K27" s="26"/>
      <c r="L27" s="26"/>
      <c r="M27" s="27"/>
      <c r="N27" s="28">
        <f t="shared" ref="N27:N32" si="4">SUM(H27:M27)</f>
        <v>9</v>
      </c>
      <c r="O27" s="32"/>
      <c r="P27" s="30" t="str">
        <f t="shared" si="3"/>
        <v/>
      </c>
      <c r="Q27" s="2"/>
      <c r="R27" s="48"/>
    </row>
    <row r="28" spans="1:18" ht="30" customHeight="1">
      <c r="A28" s="31">
        <v>19</v>
      </c>
      <c r="B28" s="34">
        <v>41994</v>
      </c>
      <c r="C28" s="33" t="s">
        <v>65</v>
      </c>
      <c r="D28" s="36" t="s">
        <v>48</v>
      </c>
      <c r="E28" s="73" t="s">
        <v>42</v>
      </c>
      <c r="F28" s="73" t="s">
        <v>41</v>
      </c>
      <c r="G28" s="21"/>
      <c r="H28" s="22">
        <f t="shared" si="1"/>
        <v>0</v>
      </c>
      <c r="I28" s="35"/>
      <c r="J28" s="25"/>
      <c r="K28" s="26"/>
      <c r="L28" s="26"/>
      <c r="M28" s="27">
        <v>2.2999999999999998</v>
      </c>
      <c r="N28" s="28">
        <f t="shared" si="4"/>
        <v>2.2999999999999998</v>
      </c>
      <c r="O28" s="32"/>
      <c r="P28" s="30" t="str">
        <f t="shared" si="3"/>
        <v/>
      </c>
      <c r="Q28" s="2"/>
      <c r="R28" s="48"/>
    </row>
    <row r="29" spans="1:18" ht="30" customHeight="1">
      <c r="A29" s="31">
        <v>20</v>
      </c>
      <c r="B29" s="34">
        <v>41994</v>
      </c>
      <c r="C29" s="33" t="s">
        <v>65</v>
      </c>
      <c r="D29" s="36" t="s">
        <v>46</v>
      </c>
      <c r="E29" s="73" t="s">
        <v>42</v>
      </c>
      <c r="F29" s="73" t="s">
        <v>41</v>
      </c>
      <c r="G29" s="21"/>
      <c r="H29" s="22">
        <f t="shared" si="1"/>
        <v>0</v>
      </c>
      <c r="I29" s="35"/>
      <c r="J29" s="25">
        <v>12</v>
      </c>
      <c r="K29" s="26"/>
      <c r="L29" s="26"/>
      <c r="M29" s="27"/>
      <c r="N29" s="28">
        <f t="shared" si="4"/>
        <v>12</v>
      </c>
      <c r="O29" s="32"/>
      <c r="P29" s="30" t="str">
        <f t="shared" si="3"/>
        <v/>
      </c>
      <c r="Q29" s="2"/>
      <c r="R29" s="48"/>
    </row>
    <row r="30" spans="1:18" ht="47.25" customHeight="1">
      <c r="A30" s="31">
        <v>21</v>
      </c>
      <c r="B30" s="34">
        <v>41994</v>
      </c>
      <c r="C30" s="33" t="s">
        <v>65</v>
      </c>
      <c r="D30" s="101" t="s">
        <v>66</v>
      </c>
      <c r="E30" s="73" t="s">
        <v>42</v>
      </c>
      <c r="F30" s="73" t="s">
        <v>41</v>
      </c>
      <c r="G30" s="21"/>
      <c r="H30" s="22">
        <f t="shared" si="1"/>
        <v>0</v>
      </c>
      <c r="I30" s="35"/>
      <c r="J30" s="25"/>
      <c r="K30" s="26">
        <v>20</v>
      </c>
      <c r="L30" s="26"/>
      <c r="M30" s="27"/>
      <c r="N30" s="28">
        <f t="shared" si="4"/>
        <v>20</v>
      </c>
      <c r="O30" s="32"/>
      <c r="P30" s="30" t="str">
        <f t="shared" si="3"/>
        <v/>
      </c>
      <c r="Q30" s="2"/>
      <c r="R30" s="48"/>
    </row>
    <row r="31" spans="1:18" ht="30" customHeight="1">
      <c r="A31" s="31">
        <v>22</v>
      </c>
      <c r="B31" s="34">
        <v>41996</v>
      </c>
      <c r="C31" s="33" t="s">
        <v>65</v>
      </c>
      <c r="D31" s="36" t="s">
        <v>46</v>
      </c>
      <c r="E31" s="73" t="s">
        <v>42</v>
      </c>
      <c r="F31" s="73" t="s">
        <v>41</v>
      </c>
      <c r="G31" s="21"/>
      <c r="H31" s="22">
        <f t="shared" si="1"/>
        <v>0</v>
      </c>
      <c r="I31" s="35"/>
      <c r="J31" s="25">
        <v>12</v>
      </c>
      <c r="K31" s="26"/>
      <c r="L31" s="26"/>
      <c r="M31" s="27"/>
      <c r="N31" s="28">
        <f t="shared" si="4"/>
        <v>12</v>
      </c>
      <c r="O31" s="32">
        <v>12</v>
      </c>
      <c r="P31" s="30" t="str">
        <f t="shared" si="3"/>
        <v/>
      </c>
      <c r="Q31" s="2"/>
      <c r="R31" s="48"/>
    </row>
    <row r="32" spans="1:18" ht="30" customHeight="1">
      <c r="A32" s="31">
        <v>23</v>
      </c>
      <c r="B32" s="34">
        <v>41996</v>
      </c>
      <c r="C32" s="33" t="s">
        <v>65</v>
      </c>
      <c r="D32" s="36" t="s">
        <v>45</v>
      </c>
      <c r="E32" s="73" t="s">
        <v>42</v>
      </c>
      <c r="F32" s="73" t="s">
        <v>41</v>
      </c>
      <c r="G32" s="21"/>
      <c r="H32" s="22">
        <f t="shared" si="1"/>
        <v>0</v>
      </c>
      <c r="I32" s="35"/>
      <c r="J32" s="25">
        <v>7.3</v>
      </c>
      <c r="K32" s="26"/>
      <c r="L32" s="26"/>
      <c r="M32" s="27"/>
      <c r="N32" s="28">
        <f t="shared" si="4"/>
        <v>7.3</v>
      </c>
      <c r="O32" s="32"/>
      <c r="P32" s="30" t="str">
        <f t="shared" si="3"/>
        <v/>
      </c>
      <c r="Q32" s="2"/>
      <c r="R32" s="48"/>
    </row>
    <row r="33" spans="1:18">
      <c r="A33" s="20">
        <v>24</v>
      </c>
      <c r="B33" s="34"/>
      <c r="C33" s="33"/>
      <c r="D33" s="36"/>
      <c r="E33" s="73"/>
      <c r="F33" s="73"/>
      <c r="G33" s="21"/>
      <c r="H33" s="22"/>
      <c r="I33" s="35"/>
      <c r="J33" s="25"/>
      <c r="K33" s="26"/>
      <c r="L33" s="26"/>
      <c r="M33" s="27"/>
      <c r="N33" s="28">
        <f t="shared" ref="N33" si="5">SUM(H33:M33)</f>
        <v>0</v>
      </c>
      <c r="O33" s="29"/>
      <c r="P33" s="30"/>
      <c r="Q33" s="2"/>
      <c r="R33" s="47"/>
    </row>
    <row r="34" spans="1:18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8">
      <c r="A35" s="55"/>
      <c r="B35" s="56"/>
      <c r="C35" s="57"/>
      <c r="D35" s="58"/>
      <c r="E35" s="58"/>
      <c r="F35" s="59"/>
      <c r="G35" s="60"/>
      <c r="H35" s="61"/>
      <c r="I35" s="62"/>
      <c r="J35" s="62"/>
      <c r="K35" s="62"/>
      <c r="L35" s="62"/>
      <c r="M35" s="62"/>
      <c r="N35" s="63"/>
      <c r="O35" s="64"/>
      <c r="P35" s="65"/>
    </row>
    <row r="36" spans="1:18">
      <c r="A36" s="43"/>
      <c r="B36" s="49" t="s">
        <v>36</v>
      </c>
      <c r="C36" s="49"/>
      <c r="D36" s="49"/>
      <c r="E36" s="44"/>
      <c r="F36" s="44"/>
      <c r="G36" s="49" t="s">
        <v>38</v>
      </c>
      <c r="H36" s="49"/>
      <c r="I36" s="49"/>
      <c r="J36" s="44"/>
      <c r="K36" s="44"/>
      <c r="L36" s="49" t="s">
        <v>37</v>
      </c>
      <c r="M36" s="49"/>
      <c r="N36" s="49"/>
      <c r="O36" s="44"/>
      <c r="P36" s="65"/>
    </row>
    <row r="37" spans="1:18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65"/>
    </row>
    <row r="38" spans="1:18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3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35:M35 J13:L21 J11:M12 H11:I11 I16:I21 M17:M21 I22:M33 H12:H33">
      <formula1>0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textLength" operator="greaterThan" allowBlank="1" showErrorMessage="1" sqref="D35:E35 D22:D33">
      <formula1>1</formula1>
      <formula2>0</formula2>
    </dataValidation>
    <dataValidation type="textLength" operator="greaterThan" sqref="F35">
      <formula1>1</formula1>
      <formula2>0</formula2>
    </dataValidation>
    <dataValidation type="date" operator="greaterThanOrEqual" showErrorMessage="1" errorTitle="Data" error="Inserire una data superiore al 1/11/2000" sqref="B35 B26:B33">
      <formula1>36831</formula1>
      <formula2>0</formula2>
    </dataValidation>
    <dataValidation type="textLength" operator="greaterThan" allowBlank="1" sqref="C35 C26:C33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topLeftCell="D1" zoomScale="60" zoomScaleNormal="60" workbookViewId="0">
      <selection activeCell="P2" sqref="P2"/>
    </sheetView>
  </sheetViews>
  <sheetFormatPr defaultRowHeight="18.75"/>
  <cols>
    <col min="1" max="1" width="6.7109375" style="1" customWidth="1"/>
    <col min="2" max="2" width="29.8554687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41" t="s">
        <v>0</v>
      </c>
      <c r="C1" s="141"/>
      <c r="D1" s="142" t="s">
        <v>39</v>
      </c>
      <c r="E1" s="142"/>
      <c r="F1" s="38">
        <v>41974</v>
      </c>
      <c r="G1" s="37" t="s">
        <v>72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64.427000000000007</v>
      </c>
      <c r="Q1" s="3" t="s">
        <v>26</v>
      </c>
      <c r="R1" s="83">
        <f>SUM(R11:R12)</f>
        <v>137.55000000000001</v>
      </c>
    </row>
    <row r="2" spans="1:18" s="7" customFormat="1" ht="57.75" customHeight="1">
      <c r="A2" s="4"/>
      <c r="B2" s="143" t="s">
        <v>2</v>
      </c>
      <c r="C2" s="143"/>
      <c r="D2" s="142"/>
      <c r="E2" s="142"/>
      <c r="F2" s="8"/>
      <c r="G2" s="8"/>
      <c r="N2" s="9" t="s">
        <v>3</v>
      </c>
      <c r="O2" s="10"/>
      <c r="P2" s="45"/>
      <c r="Q2" s="3" t="s">
        <v>25</v>
      </c>
      <c r="R2" s="83"/>
    </row>
    <row r="3" spans="1:18" s="7" customFormat="1" ht="35.25" customHeight="1">
      <c r="A3" s="4"/>
      <c r="B3" s="143" t="s">
        <v>24</v>
      </c>
      <c r="C3" s="143"/>
      <c r="D3" s="142" t="s">
        <v>40</v>
      </c>
      <c r="E3" s="142"/>
      <c r="N3" s="9" t="s">
        <v>4</v>
      </c>
      <c r="O3" s="10"/>
      <c r="P3" s="45">
        <f>+O7</f>
        <v>61.427</v>
      </c>
      <c r="Q3" s="12"/>
      <c r="R3" s="83">
        <f>SUM(R11,R13)</f>
        <v>131.20000000000002</v>
      </c>
    </row>
    <row r="4" spans="1:18" s="7" customFormat="1" ht="35.25" customHeight="1" thickBot="1">
      <c r="A4" s="4"/>
      <c r="D4" s="13"/>
      <c r="E4" s="13"/>
      <c r="F4" s="9" t="s">
        <v>19</v>
      </c>
      <c r="G4" s="5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3"/>
    </row>
    <row r="5" spans="1:18" s="7" customFormat="1" ht="43.5" customHeight="1" thickTop="1" thickBot="1">
      <c r="A5" s="4"/>
      <c r="B5" s="18" t="s">
        <v>6</v>
      </c>
      <c r="C5" s="19"/>
      <c r="D5" s="42">
        <v>2</v>
      </c>
      <c r="E5" s="13"/>
      <c r="F5" s="9" t="s">
        <v>7</v>
      </c>
      <c r="G5" s="50">
        <v>1.1100000000000001</v>
      </c>
      <c r="N5" s="122" t="s">
        <v>8</v>
      </c>
      <c r="O5" s="122"/>
      <c r="P5" s="41">
        <f>P1-P2-P3-P4</f>
        <v>3.0000000000000071</v>
      </c>
      <c r="Q5" s="12"/>
      <c r="R5" s="83">
        <f>R1-R2-R3</f>
        <v>6.3499999999999943</v>
      </c>
    </row>
    <row r="6" spans="1:18" s="7" customFormat="1" ht="43.5" customHeight="1" thickTop="1" thickBot="1">
      <c r="A6" s="4"/>
      <c r="B6" s="39" t="s">
        <v>54</v>
      </c>
      <c r="C6" s="39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123" t="s">
        <v>27</v>
      </c>
      <c r="B7" s="124"/>
      <c r="C7" s="125"/>
      <c r="D7" s="126" t="s">
        <v>10</v>
      </c>
      <c r="E7" s="127"/>
      <c r="F7" s="127"/>
      <c r="G7" s="70">
        <f t="shared" ref="G7:O7" si="0">SUM(G11:G18)</f>
        <v>0</v>
      </c>
      <c r="H7" s="68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63.527000000000001</v>
      </c>
      <c r="M7" s="53">
        <f t="shared" si="0"/>
        <v>0.9</v>
      </c>
      <c r="N7" s="51">
        <f t="shared" si="0"/>
        <v>64.427000000000007</v>
      </c>
      <c r="O7" s="54">
        <f t="shared" si="0"/>
        <v>61.427</v>
      </c>
      <c r="P7" s="12">
        <f>+N7-SUM(H7:M7)</f>
        <v>0</v>
      </c>
    </row>
    <row r="8" spans="1:18" ht="36" customHeight="1" thickTop="1" thickBot="1">
      <c r="A8" s="128"/>
      <c r="B8" s="129" t="s">
        <v>11</v>
      </c>
      <c r="C8" s="129" t="s">
        <v>12</v>
      </c>
      <c r="D8" s="130" t="s">
        <v>23</v>
      </c>
      <c r="E8" s="129" t="s">
        <v>30</v>
      </c>
      <c r="F8" s="132" t="s">
        <v>29</v>
      </c>
      <c r="G8" s="133" t="s">
        <v>13</v>
      </c>
      <c r="H8" s="135" t="s">
        <v>14</v>
      </c>
      <c r="I8" s="136" t="s">
        <v>32</v>
      </c>
      <c r="J8" s="137" t="s">
        <v>34</v>
      </c>
      <c r="K8" s="137" t="s">
        <v>33</v>
      </c>
      <c r="L8" s="138" t="s">
        <v>20</v>
      </c>
      <c r="M8" s="139"/>
      <c r="N8" s="121" t="s">
        <v>15</v>
      </c>
      <c r="O8" s="140" t="s">
        <v>16</v>
      </c>
      <c r="P8" s="113" t="s">
        <v>17</v>
      </c>
      <c r="Q8" s="2"/>
      <c r="R8" s="114" t="s">
        <v>35</v>
      </c>
    </row>
    <row r="9" spans="1:18" ht="36" customHeight="1" thickTop="1" thickBot="1">
      <c r="A9" s="128"/>
      <c r="B9" s="129" t="s">
        <v>11</v>
      </c>
      <c r="C9" s="129"/>
      <c r="D9" s="131"/>
      <c r="E9" s="129"/>
      <c r="F9" s="132"/>
      <c r="G9" s="134"/>
      <c r="H9" s="135" t="s">
        <v>32</v>
      </c>
      <c r="I9" s="136" t="s">
        <v>32</v>
      </c>
      <c r="J9" s="136"/>
      <c r="K9" s="136" t="s">
        <v>31</v>
      </c>
      <c r="L9" s="117" t="s">
        <v>21</v>
      </c>
      <c r="M9" s="119" t="s">
        <v>22</v>
      </c>
      <c r="N9" s="121"/>
      <c r="O9" s="140"/>
      <c r="P9" s="113"/>
      <c r="Q9" s="2"/>
      <c r="R9" s="115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67" t="s">
        <v>18</v>
      </c>
      <c r="H10" s="135"/>
      <c r="I10" s="136"/>
      <c r="J10" s="136"/>
      <c r="K10" s="136"/>
      <c r="L10" s="118"/>
      <c r="M10" s="120"/>
      <c r="N10" s="121"/>
      <c r="O10" s="140"/>
      <c r="P10" s="113"/>
      <c r="Q10" s="2"/>
      <c r="R10" s="116"/>
    </row>
    <row r="11" spans="1:18" ht="19.5" thickTop="1">
      <c r="A11" s="20">
        <v>1</v>
      </c>
      <c r="B11" s="34">
        <v>41995</v>
      </c>
      <c r="C11" s="74" t="s">
        <v>65</v>
      </c>
      <c r="D11" s="75" t="s">
        <v>69</v>
      </c>
      <c r="E11" s="73" t="s">
        <v>68</v>
      </c>
      <c r="F11" s="73" t="s">
        <v>53</v>
      </c>
      <c r="G11" s="21"/>
      <c r="H11" s="22">
        <f>IF($D$3="si",($G$5/$G$6*G11),IF($D$3="no",G11*$G$4,0))</f>
        <v>0</v>
      </c>
      <c r="I11" s="23"/>
      <c r="J11" s="24"/>
      <c r="K11" s="46"/>
      <c r="L11" s="102">
        <v>63.527000000000001</v>
      </c>
      <c r="M11" s="27"/>
      <c r="N11" s="105">
        <f>SUM(H11:M11)</f>
        <v>63.527000000000001</v>
      </c>
      <c r="O11" s="103">
        <v>63.527000000000001</v>
      </c>
      <c r="P11" s="30"/>
      <c r="Q11" s="2"/>
      <c r="R11" s="47">
        <v>135.65</v>
      </c>
    </row>
    <row r="12" spans="1:18">
      <c r="A12" s="31">
        <v>2</v>
      </c>
      <c r="B12" s="34">
        <v>41995</v>
      </c>
      <c r="C12" s="74" t="s">
        <v>65</v>
      </c>
      <c r="D12" s="75" t="s">
        <v>70</v>
      </c>
      <c r="E12" s="73" t="s">
        <v>68</v>
      </c>
      <c r="F12" s="73" t="s">
        <v>53</v>
      </c>
      <c r="G12" s="21"/>
      <c r="H12" s="22">
        <f t="shared" ref="H12:H13" si="1">IF($D$3="si",($G$5/$G$6*G12),IF($D$3="no",G12*$G$4,0))</f>
        <v>0</v>
      </c>
      <c r="I12" s="23"/>
      <c r="J12" s="24"/>
      <c r="K12" s="46"/>
      <c r="L12" s="26"/>
      <c r="M12" s="104">
        <v>0.9</v>
      </c>
      <c r="N12" s="105">
        <f t="shared" ref="N12:N13" si="2">SUM(H12:M12)</f>
        <v>0.9</v>
      </c>
      <c r="O12" s="32"/>
      <c r="P12" s="30"/>
      <c r="Q12" s="2"/>
      <c r="R12" s="47">
        <v>1.9</v>
      </c>
    </row>
    <row r="13" spans="1:18">
      <c r="A13" s="31">
        <v>3</v>
      </c>
      <c r="B13" s="84">
        <v>41996</v>
      </c>
      <c r="C13" s="85" t="s">
        <v>65</v>
      </c>
      <c r="D13" s="86" t="s">
        <v>71</v>
      </c>
      <c r="E13" s="87" t="s">
        <v>68</v>
      </c>
      <c r="F13" s="87" t="s">
        <v>53</v>
      </c>
      <c r="G13" s="88"/>
      <c r="H13" s="89">
        <f t="shared" si="1"/>
        <v>0</v>
      </c>
      <c r="I13" s="90"/>
      <c r="J13" s="91"/>
      <c r="K13" s="92"/>
      <c r="L13" s="93"/>
      <c r="M13" s="94"/>
      <c r="N13" s="106">
        <f t="shared" si="2"/>
        <v>0</v>
      </c>
      <c r="O13" s="95">
        <v>-2.1</v>
      </c>
      <c r="P13" s="96" t="str">
        <f t="shared" ref="P13:P14" si="3">IF(F13="Milano","X","")</f>
        <v/>
      </c>
      <c r="Q13" s="97"/>
      <c r="R13" s="107">
        <v>-4.45</v>
      </c>
    </row>
    <row r="14" spans="1:18">
      <c r="A14" s="31">
        <v>4</v>
      </c>
      <c r="B14" s="34"/>
      <c r="C14" s="74"/>
      <c r="D14" s="75"/>
      <c r="E14" s="73"/>
      <c r="F14" s="73"/>
      <c r="G14" s="21"/>
      <c r="H14" s="22">
        <f t="shared" ref="H14" si="4">IF($D$3="si",($G$5/$G$6*G14),IF($D$3="no",G14*$G$4,0))</f>
        <v>0</v>
      </c>
      <c r="I14" s="23"/>
      <c r="J14" s="24"/>
      <c r="K14" s="46"/>
      <c r="L14" s="26"/>
      <c r="M14" s="27"/>
      <c r="N14" s="105">
        <f t="shared" ref="N14" si="5">SUM(H14:M14)</f>
        <v>0</v>
      </c>
      <c r="O14" s="32"/>
      <c r="P14" s="30" t="str">
        <f t="shared" si="3"/>
        <v/>
      </c>
      <c r="Q14" s="2"/>
      <c r="R14" s="48"/>
    </row>
    <row r="15" spans="1:18">
      <c r="A15" s="31">
        <v>5</v>
      </c>
      <c r="B15" s="34"/>
      <c r="C15" s="74"/>
      <c r="D15" s="75"/>
      <c r="E15" s="73"/>
      <c r="F15" s="73"/>
      <c r="G15" s="21"/>
      <c r="H15" s="22">
        <f t="shared" ref="H15:H18" si="6">IF($D$3="si",($G$5/$G$6*G15),IF($D$3="no",G15*$G$4,0))</f>
        <v>0</v>
      </c>
      <c r="I15" s="23"/>
      <c r="J15" s="24"/>
      <c r="K15" s="46"/>
      <c r="L15" s="26"/>
      <c r="M15" s="27"/>
      <c r="N15" s="105">
        <f t="shared" ref="N15:N18" si="7">SUM(H15:M15)</f>
        <v>0</v>
      </c>
      <c r="O15" s="32"/>
      <c r="P15" s="30" t="str">
        <f t="shared" ref="P15:P18" si="8">IF(F15="Milano","X","")</f>
        <v/>
      </c>
      <c r="Q15" s="2"/>
      <c r="R15" s="100"/>
    </row>
    <row r="16" spans="1:18" ht="30" customHeight="1">
      <c r="A16" s="31">
        <v>6</v>
      </c>
      <c r="B16" s="34"/>
      <c r="C16" s="74"/>
      <c r="D16" s="79"/>
      <c r="E16" s="79"/>
      <c r="F16" s="80"/>
      <c r="G16" s="21"/>
      <c r="H16" s="22">
        <f t="shared" si="6"/>
        <v>0</v>
      </c>
      <c r="I16" s="23"/>
      <c r="J16" s="24"/>
      <c r="K16" s="46"/>
      <c r="L16" s="26"/>
      <c r="M16" s="27"/>
      <c r="N16" s="105">
        <f>O16</f>
        <v>0</v>
      </c>
      <c r="O16" s="32"/>
      <c r="P16" s="30" t="str">
        <f t="shared" si="8"/>
        <v/>
      </c>
      <c r="Q16" s="2"/>
      <c r="R16" s="48"/>
    </row>
    <row r="17" spans="1:18" ht="30" customHeight="1">
      <c r="A17" s="31">
        <v>7</v>
      </c>
      <c r="B17" s="81"/>
      <c r="C17" s="74"/>
      <c r="D17" s="79"/>
      <c r="E17" s="79"/>
      <c r="F17" s="80"/>
      <c r="G17" s="21"/>
      <c r="H17" s="22">
        <f t="shared" si="6"/>
        <v>0</v>
      </c>
      <c r="I17" s="23"/>
      <c r="J17" s="24"/>
      <c r="K17" s="46"/>
      <c r="L17" s="26"/>
      <c r="M17" s="27"/>
      <c r="N17" s="105">
        <f t="shared" si="7"/>
        <v>0</v>
      </c>
      <c r="O17" s="32"/>
      <c r="P17" s="30" t="str">
        <f t="shared" si="8"/>
        <v/>
      </c>
      <c r="Q17" s="2"/>
      <c r="R17" s="48"/>
    </row>
    <row r="18" spans="1:18" ht="30" customHeight="1">
      <c r="A18" s="31">
        <v>8</v>
      </c>
      <c r="B18" s="81"/>
      <c r="C18" s="74"/>
      <c r="D18" s="79"/>
      <c r="E18" s="79"/>
      <c r="F18" s="80"/>
      <c r="G18" s="21"/>
      <c r="H18" s="22">
        <f t="shared" si="6"/>
        <v>0</v>
      </c>
      <c r="I18" s="23"/>
      <c r="J18" s="24"/>
      <c r="K18" s="46"/>
      <c r="L18" s="26"/>
      <c r="M18" s="27"/>
      <c r="N18" s="105">
        <f t="shared" si="7"/>
        <v>0</v>
      </c>
      <c r="O18" s="32"/>
      <c r="P18" s="30" t="str">
        <f t="shared" si="8"/>
        <v/>
      </c>
      <c r="Q18" s="2"/>
      <c r="R18" s="48"/>
    </row>
    <row r="19" spans="1:18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8">
      <c r="A20" s="55"/>
      <c r="B20" s="56"/>
      <c r="C20" s="57"/>
      <c r="D20" s="58"/>
      <c r="E20" s="58"/>
      <c r="F20" s="59"/>
      <c r="G20" s="60"/>
      <c r="H20" s="61"/>
      <c r="I20" s="62"/>
      <c r="J20" s="62"/>
      <c r="K20" s="62"/>
      <c r="L20" s="62"/>
      <c r="M20" s="62"/>
      <c r="N20" s="63"/>
      <c r="O20" s="64"/>
      <c r="P20" s="65"/>
    </row>
    <row r="21" spans="1:18">
      <c r="A21" s="43"/>
      <c r="B21" s="49" t="s">
        <v>36</v>
      </c>
      <c r="C21" s="49"/>
      <c r="D21" s="49"/>
      <c r="E21" s="44"/>
      <c r="F21" s="44"/>
      <c r="G21" s="49" t="s">
        <v>38</v>
      </c>
      <c r="H21" s="49"/>
      <c r="I21" s="49"/>
      <c r="J21" s="44"/>
      <c r="K21" s="44"/>
      <c r="L21" s="49" t="s">
        <v>37</v>
      </c>
      <c r="M21" s="49"/>
      <c r="N21" s="49"/>
      <c r="O21" s="44"/>
      <c r="P21" s="65"/>
    </row>
    <row r="22" spans="1:18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5"/>
    </row>
    <row r="23" spans="1:18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M18 H11:H18 I17:I18 J12:L18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7716535433070868" bottom="0.74803149606299213" header="0.31496062992125984" footer="0.31496062992125984"/>
  <pageSetup paperSize="9" scale="3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topLeftCell="D1" zoomScale="60" zoomScaleNormal="60" workbookViewId="0">
      <selection activeCell="R13" activeCellId="1" sqref="R11 R13"/>
    </sheetView>
  </sheetViews>
  <sheetFormatPr defaultRowHeight="18.75"/>
  <cols>
    <col min="1" max="1" width="6.7109375" style="1" customWidth="1"/>
    <col min="2" max="2" width="33.7109375" style="2" customWidth="1"/>
    <col min="3" max="3" width="35.425781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41" t="s">
        <v>0</v>
      </c>
      <c r="C1" s="141"/>
      <c r="D1" s="142" t="s">
        <v>39</v>
      </c>
      <c r="E1" s="142"/>
      <c r="F1" s="38">
        <v>41974</v>
      </c>
      <c r="G1" s="37" t="s">
        <v>73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254.5</v>
      </c>
      <c r="Q1" s="3" t="s">
        <v>26</v>
      </c>
      <c r="R1" s="83">
        <f>SUM(R11:R18)</f>
        <v>211.99</v>
      </c>
    </row>
    <row r="2" spans="1:18" s="7" customFormat="1" ht="57.75" customHeight="1">
      <c r="A2" s="4"/>
      <c r="B2" s="143" t="s">
        <v>2</v>
      </c>
      <c r="C2" s="143"/>
      <c r="D2" s="142"/>
      <c r="E2" s="142"/>
      <c r="F2" s="8"/>
      <c r="G2" s="8"/>
      <c r="N2" s="9" t="s">
        <v>3</v>
      </c>
      <c r="O2" s="10"/>
      <c r="P2" s="45"/>
      <c r="Q2" s="3" t="s">
        <v>25</v>
      </c>
      <c r="R2" s="83"/>
    </row>
    <row r="3" spans="1:18" s="7" customFormat="1" ht="35.25" customHeight="1">
      <c r="A3" s="4"/>
      <c r="B3" s="143" t="s">
        <v>24</v>
      </c>
      <c r="C3" s="143"/>
      <c r="D3" s="142" t="s">
        <v>40</v>
      </c>
      <c r="E3" s="142"/>
      <c r="N3" s="9" t="s">
        <v>4</v>
      </c>
      <c r="O3" s="10"/>
      <c r="P3" s="45">
        <f>+O7</f>
        <v>254.49999999999997</v>
      </c>
      <c r="Q3" s="12"/>
      <c r="R3" s="83">
        <f>SUM(R11:R18)</f>
        <v>211.99</v>
      </c>
    </row>
    <row r="4" spans="1:18" s="7" customFormat="1" ht="35.25" customHeight="1" thickBot="1">
      <c r="A4" s="4"/>
      <c r="D4" s="13"/>
      <c r="E4" s="13"/>
      <c r="F4" s="9" t="s">
        <v>19</v>
      </c>
      <c r="G4" s="5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3"/>
    </row>
    <row r="5" spans="1:18" s="7" customFormat="1" ht="43.5" customHeight="1" thickTop="1" thickBot="1">
      <c r="A5" s="4"/>
      <c r="B5" s="18" t="s">
        <v>6</v>
      </c>
      <c r="C5" s="19"/>
      <c r="D5" s="42">
        <v>4</v>
      </c>
      <c r="E5" s="13"/>
      <c r="F5" s="9" t="s">
        <v>7</v>
      </c>
      <c r="G5" s="50">
        <v>1.1100000000000001</v>
      </c>
      <c r="N5" s="122" t="s">
        <v>8</v>
      </c>
      <c r="O5" s="122"/>
      <c r="P5" s="41">
        <f>P1-P2-P3-P4</f>
        <v>2.8421709430404007E-14</v>
      </c>
      <c r="Q5" s="12"/>
      <c r="R5" s="83">
        <f>R1-R3</f>
        <v>0</v>
      </c>
    </row>
    <row r="6" spans="1:18" s="7" customFormat="1" ht="43.5" customHeight="1" thickTop="1" thickBot="1">
      <c r="A6" s="4"/>
      <c r="B6" s="39" t="s">
        <v>50</v>
      </c>
      <c r="C6" s="39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123" t="s">
        <v>27</v>
      </c>
      <c r="B7" s="124"/>
      <c r="C7" s="125"/>
      <c r="D7" s="126" t="s">
        <v>10</v>
      </c>
      <c r="E7" s="127"/>
      <c r="F7" s="127"/>
      <c r="G7" s="70">
        <f t="shared" ref="G7:O7" si="0">SUM(G11:G18)</f>
        <v>0</v>
      </c>
      <c r="H7" s="68">
        <f t="shared" si="0"/>
        <v>0</v>
      </c>
      <c r="I7" s="52">
        <f t="shared" si="0"/>
        <v>0</v>
      </c>
      <c r="J7" s="52">
        <f t="shared" si="0"/>
        <v>111.4</v>
      </c>
      <c r="K7" s="52">
        <f t="shared" si="0"/>
        <v>0</v>
      </c>
      <c r="L7" s="52">
        <f t="shared" si="0"/>
        <v>0</v>
      </c>
      <c r="M7" s="53">
        <f t="shared" si="0"/>
        <v>143.1</v>
      </c>
      <c r="N7" s="51">
        <f t="shared" si="0"/>
        <v>254.49999999999997</v>
      </c>
      <c r="O7" s="54">
        <f t="shared" si="0"/>
        <v>254.49999999999997</v>
      </c>
      <c r="P7" s="12">
        <f>+N7-SUM(H7:M7)</f>
        <v>0</v>
      </c>
    </row>
    <row r="8" spans="1:18" ht="36" customHeight="1" thickTop="1" thickBot="1">
      <c r="A8" s="128"/>
      <c r="B8" s="129" t="s">
        <v>11</v>
      </c>
      <c r="C8" s="129" t="s">
        <v>12</v>
      </c>
      <c r="D8" s="130" t="s">
        <v>23</v>
      </c>
      <c r="E8" s="129" t="s">
        <v>30</v>
      </c>
      <c r="F8" s="132" t="s">
        <v>29</v>
      </c>
      <c r="G8" s="133" t="s">
        <v>13</v>
      </c>
      <c r="H8" s="135" t="s">
        <v>14</v>
      </c>
      <c r="I8" s="136" t="s">
        <v>32</v>
      </c>
      <c r="J8" s="137" t="s">
        <v>34</v>
      </c>
      <c r="K8" s="137" t="s">
        <v>33</v>
      </c>
      <c r="L8" s="138" t="s">
        <v>20</v>
      </c>
      <c r="M8" s="139"/>
      <c r="N8" s="121" t="s">
        <v>15</v>
      </c>
      <c r="O8" s="140" t="s">
        <v>16</v>
      </c>
      <c r="P8" s="113" t="s">
        <v>17</v>
      </c>
      <c r="Q8" s="2"/>
      <c r="R8" s="114" t="s">
        <v>35</v>
      </c>
    </row>
    <row r="9" spans="1:18" ht="36" customHeight="1" thickTop="1" thickBot="1">
      <c r="A9" s="128"/>
      <c r="B9" s="129" t="s">
        <v>11</v>
      </c>
      <c r="C9" s="129"/>
      <c r="D9" s="131"/>
      <c r="E9" s="129"/>
      <c r="F9" s="132"/>
      <c r="G9" s="134"/>
      <c r="H9" s="135" t="s">
        <v>32</v>
      </c>
      <c r="I9" s="136" t="s">
        <v>32</v>
      </c>
      <c r="J9" s="136"/>
      <c r="K9" s="136" t="s">
        <v>31</v>
      </c>
      <c r="L9" s="117" t="s">
        <v>21</v>
      </c>
      <c r="M9" s="119" t="s">
        <v>22</v>
      </c>
      <c r="N9" s="121"/>
      <c r="O9" s="140"/>
      <c r="P9" s="113"/>
      <c r="Q9" s="2"/>
      <c r="R9" s="115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67" t="s">
        <v>18</v>
      </c>
      <c r="H10" s="135"/>
      <c r="I10" s="136"/>
      <c r="J10" s="136"/>
      <c r="K10" s="136"/>
      <c r="L10" s="118"/>
      <c r="M10" s="120"/>
      <c r="N10" s="121"/>
      <c r="O10" s="140"/>
      <c r="P10" s="113"/>
      <c r="Q10" s="2"/>
      <c r="R10" s="116"/>
    </row>
    <row r="11" spans="1:18" ht="38.25" thickTop="1">
      <c r="A11" s="20">
        <v>1</v>
      </c>
      <c r="B11" s="34">
        <v>41988</v>
      </c>
      <c r="C11" s="74" t="s">
        <v>62</v>
      </c>
      <c r="D11" s="75" t="s">
        <v>74</v>
      </c>
      <c r="E11" s="73" t="s">
        <v>75</v>
      </c>
      <c r="F11" s="73" t="s">
        <v>49</v>
      </c>
      <c r="G11" s="66"/>
      <c r="H11" s="22">
        <f>IF($D$3="si",($G$5/$G$6*G11),IF($D$3="no",G11*$G$4,0))</f>
        <v>0</v>
      </c>
      <c r="I11" s="23"/>
      <c r="J11" s="24">
        <v>55.6</v>
      </c>
      <c r="K11" s="46"/>
      <c r="L11" s="46"/>
      <c r="M11" s="27"/>
      <c r="N11" s="108">
        <f>SUM(H11:M11)</f>
        <v>55.6</v>
      </c>
      <c r="O11" s="29">
        <v>55.6</v>
      </c>
      <c r="P11" s="30"/>
      <c r="Q11" s="2"/>
      <c r="R11" s="47">
        <v>46.31</v>
      </c>
    </row>
    <row r="12" spans="1:18" ht="37.5">
      <c r="A12" s="31">
        <v>2</v>
      </c>
      <c r="B12" s="34">
        <v>41988</v>
      </c>
      <c r="C12" s="74" t="s">
        <v>62</v>
      </c>
      <c r="D12" s="75" t="s">
        <v>76</v>
      </c>
      <c r="E12" s="73" t="s">
        <v>75</v>
      </c>
      <c r="F12" s="73" t="s">
        <v>49</v>
      </c>
      <c r="G12" s="21"/>
      <c r="H12" s="22">
        <f>IF($D$3="si",($G$5/$G$6*G12),IF($D$3="no",G12*$G$4,0))</f>
        <v>0</v>
      </c>
      <c r="I12" s="23"/>
      <c r="J12" s="24"/>
      <c r="K12" s="46"/>
      <c r="L12" s="26"/>
      <c r="M12" s="27">
        <v>138.19999999999999</v>
      </c>
      <c r="N12" s="108">
        <f>SUM(H12:M12)</f>
        <v>138.19999999999999</v>
      </c>
      <c r="O12" s="32">
        <v>138.19999999999999</v>
      </c>
      <c r="P12" s="30"/>
      <c r="Q12" s="2"/>
      <c r="R12" s="47">
        <v>115.12</v>
      </c>
    </row>
    <row r="13" spans="1:18" ht="37.5">
      <c r="A13" s="31">
        <v>3</v>
      </c>
      <c r="B13" s="34">
        <v>41988</v>
      </c>
      <c r="C13" s="74" t="s">
        <v>62</v>
      </c>
      <c r="D13" s="75" t="s">
        <v>74</v>
      </c>
      <c r="E13" s="73" t="s">
        <v>75</v>
      </c>
      <c r="F13" s="73" t="s">
        <v>49</v>
      </c>
      <c r="G13" s="21"/>
      <c r="H13" s="22">
        <f t="shared" ref="H13:H14" si="1">IF($D$3="si",($G$5/$G$6*G13),IF($D$3="no",G13*$G$4,0))</f>
        <v>0</v>
      </c>
      <c r="I13" s="23"/>
      <c r="J13" s="24">
        <v>55.8</v>
      </c>
      <c r="K13" s="46"/>
      <c r="L13" s="26"/>
      <c r="M13" s="27"/>
      <c r="N13" s="108">
        <f t="shared" ref="N13:N14" si="2">SUM(H13:M13)</f>
        <v>55.8</v>
      </c>
      <c r="O13" s="32">
        <v>55.8</v>
      </c>
      <c r="P13" s="30" t="str">
        <f t="shared" ref="P13:P14" si="3">IF(F13="Milano","X","")</f>
        <v/>
      </c>
      <c r="Q13" s="2"/>
      <c r="R13" s="77">
        <v>46.48</v>
      </c>
    </row>
    <row r="14" spans="1:18">
      <c r="A14" s="31">
        <v>4</v>
      </c>
      <c r="B14" s="34">
        <v>41996</v>
      </c>
      <c r="C14" s="74" t="s">
        <v>65</v>
      </c>
      <c r="D14" s="75" t="s">
        <v>43</v>
      </c>
      <c r="E14" s="73" t="s">
        <v>75</v>
      </c>
      <c r="F14" s="73" t="s">
        <v>49</v>
      </c>
      <c r="G14" s="21"/>
      <c r="H14" s="22">
        <f t="shared" si="1"/>
        <v>0</v>
      </c>
      <c r="I14" s="23"/>
      <c r="J14" s="24"/>
      <c r="K14" s="46"/>
      <c r="L14" s="26"/>
      <c r="M14" s="27">
        <v>4.9000000000000004</v>
      </c>
      <c r="N14" s="108">
        <f t="shared" si="2"/>
        <v>4.9000000000000004</v>
      </c>
      <c r="O14" s="32">
        <v>4.9000000000000004</v>
      </c>
      <c r="P14" s="30" t="str">
        <f t="shared" si="3"/>
        <v/>
      </c>
      <c r="Q14" s="2"/>
      <c r="R14" s="48">
        <v>4.08</v>
      </c>
    </row>
    <row r="15" spans="1:18">
      <c r="A15" s="31">
        <v>5</v>
      </c>
      <c r="B15" s="33"/>
      <c r="C15" s="74"/>
      <c r="D15" s="79"/>
      <c r="E15" s="79"/>
      <c r="F15" s="80"/>
      <c r="G15" s="21"/>
      <c r="H15" s="22">
        <f t="shared" ref="H15" si="4">IF($D$3="si",($G$5/$G$6*G15),IF($D$3="no",G15*$G$4,0))</f>
        <v>0</v>
      </c>
      <c r="I15" s="23"/>
      <c r="J15" s="24"/>
      <c r="K15" s="46"/>
      <c r="L15" s="26"/>
      <c r="M15" s="27"/>
      <c r="N15" s="108">
        <f>O15</f>
        <v>0</v>
      </c>
      <c r="O15" s="32"/>
      <c r="P15" s="30" t="str">
        <f t="shared" ref="P15" si="5">IF(F15="Milano","X","")</f>
        <v/>
      </c>
      <c r="Q15" s="2"/>
      <c r="R15" s="48"/>
    </row>
    <row r="16" spans="1:18" ht="30" customHeight="1">
      <c r="A16" s="31">
        <v>6</v>
      </c>
      <c r="B16" s="33"/>
      <c r="C16" s="74"/>
      <c r="D16" s="79"/>
      <c r="E16" s="79"/>
      <c r="F16" s="80"/>
      <c r="G16" s="21"/>
      <c r="H16" s="22">
        <f t="shared" ref="H16:H18" si="6">IF($D$3="si",($G$5/$G$6*G16),IF($D$3="no",G16*$G$4,0))</f>
        <v>0</v>
      </c>
      <c r="I16" s="23"/>
      <c r="J16" s="24"/>
      <c r="K16" s="46"/>
      <c r="L16" s="26"/>
      <c r="M16" s="27"/>
      <c r="N16" s="108">
        <f>O16</f>
        <v>0</v>
      </c>
      <c r="O16" s="32"/>
      <c r="P16" s="30" t="str">
        <f t="shared" ref="P16:P18" si="7">IF(F16="Milano","X","")</f>
        <v/>
      </c>
      <c r="Q16" s="2"/>
      <c r="R16" s="48"/>
    </row>
    <row r="17" spans="1:18" ht="30" customHeight="1">
      <c r="A17" s="31">
        <v>7</v>
      </c>
      <c r="B17" s="81"/>
      <c r="C17" s="74"/>
      <c r="D17" s="79"/>
      <c r="E17" s="79"/>
      <c r="F17" s="80"/>
      <c r="G17" s="21"/>
      <c r="H17" s="22">
        <f t="shared" si="6"/>
        <v>0</v>
      </c>
      <c r="I17" s="23"/>
      <c r="J17" s="24"/>
      <c r="K17" s="46"/>
      <c r="L17" s="26"/>
      <c r="M17" s="27"/>
      <c r="N17" s="108">
        <f t="shared" ref="N17:N18" si="8">SUM(H17:M17)</f>
        <v>0</v>
      </c>
      <c r="O17" s="32"/>
      <c r="P17" s="30" t="str">
        <f t="shared" si="7"/>
        <v/>
      </c>
      <c r="Q17" s="2"/>
      <c r="R17" s="48"/>
    </row>
    <row r="18" spans="1:18" ht="30" customHeight="1">
      <c r="A18" s="31">
        <v>8</v>
      </c>
      <c r="B18" s="81"/>
      <c r="C18" s="74"/>
      <c r="D18" s="79"/>
      <c r="E18" s="79"/>
      <c r="F18" s="80"/>
      <c r="G18" s="21"/>
      <c r="H18" s="22">
        <f t="shared" si="6"/>
        <v>0</v>
      </c>
      <c r="I18" s="23"/>
      <c r="J18" s="24"/>
      <c r="K18" s="46"/>
      <c r="L18" s="26"/>
      <c r="M18" s="27"/>
      <c r="N18" s="108">
        <f t="shared" si="8"/>
        <v>0</v>
      </c>
      <c r="O18" s="32"/>
      <c r="P18" s="30" t="str">
        <f t="shared" si="7"/>
        <v/>
      </c>
      <c r="Q18" s="2"/>
      <c r="R18" s="48"/>
    </row>
    <row r="19" spans="1:18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8">
      <c r="A20" s="55"/>
      <c r="B20" s="56"/>
      <c r="C20" s="57"/>
      <c r="D20" s="58"/>
      <c r="E20" s="58"/>
      <c r="F20" s="59"/>
      <c r="G20" s="60"/>
      <c r="H20" s="61"/>
      <c r="I20" s="62"/>
      <c r="J20" s="62"/>
      <c r="K20" s="62"/>
      <c r="L20" s="62"/>
      <c r="M20" s="62"/>
      <c r="N20" s="63"/>
      <c r="O20" s="64"/>
      <c r="P20" s="65"/>
    </row>
    <row r="21" spans="1:18">
      <c r="A21" s="43"/>
      <c r="B21" s="49" t="s">
        <v>36</v>
      </c>
      <c r="C21" s="49"/>
      <c r="D21" s="49"/>
      <c r="E21" s="44"/>
      <c r="F21" s="44"/>
      <c r="G21" s="49" t="s">
        <v>38</v>
      </c>
      <c r="H21" s="49"/>
      <c r="I21" s="49"/>
      <c r="J21" s="44"/>
      <c r="K21" s="44"/>
      <c r="L21" s="49" t="s">
        <v>37</v>
      </c>
      <c r="M21" s="49"/>
      <c r="N21" s="49"/>
      <c r="O21" s="44"/>
      <c r="P21" s="65"/>
    </row>
    <row r="22" spans="1:18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5"/>
    </row>
    <row r="23" spans="1:18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2:H18 J13:L18 I17:I18 M18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7716535433070868" bottom="0.74803149606299213" header="0.31496062992125984" footer="0.31496062992125984"/>
  <pageSetup paperSize="9" scale="3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topLeftCell="D1" zoomScale="60" zoomScaleNormal="60" workbookViewId="0">
      <selection activeCell="R25" activeCellId="4" sqref="R15 R18 R19 R22 R25"/>
    </sheetView>
  </sheetViews>
  <sheetFormatPr defaultRowHeight="18.75"/>
  <cols>
    <col min="1" max="1" width="6.7109375" style="1" customWidth="1"/>
    <col min="2" max="2" width="29.8554687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41" t="s">
        <v>0</v>
      </c>
      <c r="C1" s="141"/>
      <c r="D1" s="142" t="s">
        <v>39</v>
      </c>
      <c r="E1" s="142"/>
      <c r="F1" s="38">
        <v>41974</v>
      </c>
      <c r="G1" s="37" t="s">
        <v>77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91106</v>
      </c>
      <c r="Q1" s="3" t="s">
        <v>26</v>
      </c>
      <c r="R1" s="83">
        <f>SUM(R13,R15:R19,R21:R25)</f>
        <v>404.77</v>
      </c>
    </row>
    <row r="2" spans="1:18" s="7" customFormat="1" ht="57.75" customHeight="1">
      <c r="A2" s="4"/>
      <c r="B2" s="143" t="s">
        <v>2</v>
      </c>
      <c r="C2" s="143"/>
      <c r="D2" s="142"/>
      <c r="E2" s="142"/>
      <c r="F2" s="8"/>
      <c r="G2" s="8"/>
      <c r="N2" s="9" t="s">
        <v>3</v>
      </c>
      <c r="O2" s="10"/>
      <c r="P2" s="11"/>
      <c r="Q2" s="3" t="s">
        <v>25</v>
      </c>
      <c r="R2" s="83"/>
    </row>
    <row r="3" spans="1:18" s="7" customFormat="1" ht="35.25" customHeight="1">
      <c r="A3" s="4"/>
      <c r="B3" s="143" t="s">
        <v>24</v>
      </c>
      <c r="C3" s="143"/>
      <c r="D3" s="142" t="s">
        <v>40</v>
      </c>
      <c r="E3" s="142"/>
      <c r="N3" s="9" t="s">
        <v>4</v>
      </c>
      <c r="O3" s="10"/>
      <c r="P3" s="45">
        <f>+O7</f>
        <v>91106</v>
      </c>
      <c r="Q3" s="12"/>
      <c r="R3" s="83">
        <f>SUM(R11:R12,R14,R18,R20,R22:R23,R26)</f>
        <v>404.77</v>
      </c>
    </row>
    <row r="4" spans="1:18" s="7" customFormat="1" ht="35.25" customHeight="1" thickBot="1">
      <c r="A4" s="4"/>
      <c r="D4" s="13"/>
      <c r="E4" s="13"/>
      <c r="F4" s="9" t="s">
        <v>19</v>
      </c>
      <c r="G4" s="5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3"/>
    </row>
    <row r="5" spans="1:18" s="7" customFormat="1" ht="43.5" customHeight="1" thickTop="1" thickBot="1">
      <c r="A5" s="4"/>
      <c r="B5" s="18" t="s">
        <v>6</v>
      </c>
      <c r="C5" s="19"/>
      <c r="D5" s="42">
        <v>15</v>
      </c>
      <c r="E5" s="13"/>
      <c r="F5" s="9" t="s">
        <v>7</v>
      </c>
      <c r="G5" s="50">
        <v>1.1100000000000001</v>
      </c>
      <c r="N5" s="122" t="s">
        <v>8</v>
      </c>
      <c r="O5" s="122"/>
      <c r="P5" s="41">
        <f>P1-P2-P3-P4</f>
        <v>0</v>
      </c>
      <c r="Q5" s="12"/>
      <c r="R5" s="83">
        <f>R1-R3</f>
        <v>0</v>
      </c>
    </row>
    <row r="6" spans="1:18" s="7" customFormat="1" ht="43.5" customHeight="1" thickTop="1" thickBot="1">
      <c r="A6" s="4"/>
      <c r="B6" s="39" t="s">
        <v>78</v>
      </c>
      <c r="C6" s="39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123" t="s">
        <v>27</v>
      </c>
      <c r="B7" s="124"/>
      <c r="C7" s="125"/>
      <c r="D7" s="126" t="s">
        <v>10</v>
      </c>
      <c r="E7" s="127"/>
      <c r="F7" s="127"/>
      <c r="G7" s="70">
        <f t="shared" ref="G7:O7" si="0">SUM(G11:G29)</f>
        <v>0</v>
      </c>
      <c r="H7" s="68">
        <f t="shared" si="0"/>
        <v>0</v>
      </c>
      <c r="I7" s="52">
        <f t="shared" si="0"/>
        <v>29802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3">
        <f t="shared" si="0"/>
        <v>61304</v>
      </c>
      <c r="N7" s="51">
        <f t="shared" si="0"/>
        <v>91106</v>
      </c>
      <c r="O7" s="54">
        <f t="shared" si="0"/>
        <v>91106</v>
      </c>
      <c r="P7" s="12">
        <f>+N7-SUM(H7:M7)</f>
        <v>0</v>
      </c>
    </row>
    <row r="8" spans="1:18" ht="36" customHeight="1" thickTop="1" thickBot="1">
      <c r="A8" s="128"/>
      <c r="B8" s="129" t="s">
        <v>11</v>
      </c>
      <c r="C8" s="129" t="s">
        <v>12</v>
      </c>
      <c r="D8" s="130" t="s">
        <v>23</v>
      </c>
      <c r="E8" s="129" t="s">
        <v>30</v>
      </c>
      <c r="F8" s="132" t="s">
        <v>29</v>
      </c>
      <c r="G8" s="133" t="s">
        <v>13</v>
      </c>
      <c r="H8" s="135" t="s">
        <v>14</v>
      </c>
      <c r="I8" s="136" t="s">
        <v>32</v>
      </c>
      <c r="J8" s="137" t="s">
        <v>34</v>
      </c>
      <c r="K8" s="137" t="s">
        <v>33</v>
      </c>
      <c r="L8" s="138" t="s">
        <v>20</v>
      </c>
      <c r="M8" s="139"/>
      <c r="N8" s="121" t="s">
        <v>15</v>
      </c>
      <c r="O8" s="140" t="s">
        <v>16</v>
      </c>
      <c r="P8" s="113" t="s">
        <v>17</v>
      </c>
      <c r="Q8" s="2"/>
      <c r="R8" s="114" t="s">
        <v>35</v>
      </c>
    </row>
    <row r="9" spans="1:18" ht="36" customHeight="1" thickTop="1" thickBot="1">
      <c r="A9" s="128"/>
      <c r="B9" s="129" t="s">
        <v>11</v>
      </c>
      <c r="C9" s="129"/>
      <c r="D9" s="131"/>
      <c r="E9" s="129"/>
      <c r="F9" s="132"/>
      <c r="G9" s="134"/>
      <c r="H9" s="135" t="s">
        <v>32</v>
      </c>
      <c r="I9" s="136" t="s">
        <v>32</v>
      </c>
      <c r="J9" s="136"/>
      <c r="K9" s="136" t="s">
        <v>31</v>
      </c>
      <c r="L9" s="117" t="s">
        <v>21</v>
      </c>
      <c r="M9" s="119" t="s">
        <v>22</v>
      </c>
      <c r="N9" s="121"/>
      <c r="O9" s="140"/>
      <c r="P9" s="113"/>
      <c r="Q9" s="2"/>
      <c r="R9" s="115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67" t="s">
        <v>18</v>
      </c>
      <c r="H10" s="135"/>
      <c r="I10" s="136"/>
      <c r="J10" s="136"/>
      <c r="K10" s="136"/>
      <c r="L10" s="118"/>
      <c r="M10" s="120"/>
      <c r="N10" s="121"/>
      <c r="O10" s="140"/>
      <c r="P10" s="113"/>
      <c r="Q10" s="2"/>
      <c r="R10" s="116"/>
    </row>
    <row r="11" spans="1:18" ht="19.5" thickTop="1">
      <c r="A11" s="20">
        <v>1</v>
      </c>
      <c r="B11" s="34">
        <v>41983</v>
      </c>
      <c r="C11" s="109" t="s">
        <v>88</v>
      </c>
      <c r="D11" s="75" t="s">
        <v>51</v>
      </c>
      <c r="E11" s="73" t="s">
        <v>79</v>
      </c>
      <c r="F11" s="73" t="s">
        <v>80</v>
      </c>
      <c r="G11" s="66"/>
      <c r="H11" s="22">
        <f>IF($D$3="si",($G$5/$G$6*G11),IF($D$3="no",G11*$G$4,0))</f>
        <v>0</v>
      </c>
      <c r="I11" s="23"/>
      <c r="J11" s="24"/>
      <c r="K11" s="46"/>
      <c r="L11" s="46"/>
      <c r="M11" s="27"/>
      <c r="N11" s="82">
        <f>SUM(H11:M11)</f>
        <v>0</v>
      </c>
      <c r="O11" s="29">
        <v>5000</v>
      </c>
      <c r="P11" s="30"/>
      <c r="Q11" s="2"/>
      <c r="R11" s="47">
        <v>22.21</v>
      </c>
    </row>
    <row r="12" spans="1:18">
      <c r="A12" s="31">
        <v>2</v>
      </c>
      <c r="B12" s="34">
        <v>41983</v>
      </c>
      <c r="C12" s="109" t="s">
        <v>88</v>
      </c>
      <c r="D12" s="75" t="s">
        <v>51</v>
      </c>
      <c r="E12" s="73" t="s">
        <v>79</v>
      </c>
      <c r="F12" s="73" t="s">
        <v>80</v>
      </c>
      <c r="G12" s="21"/>
      <c r="H12" s="22">
        <f>IF($D$3="si",($G$5/$G$6*G12),IF($D$3="no",G12*$G$4,0))</f>
        <v>0</v>
      </c>
      <c r="I12" s="23"/>
      <c r="J12" s="24"/>
      <c r="K12" s="46"/>
      <c r="L12" s="26"/>
      <c r="M12" s="27"/>
      <c r="N12" s="82">
        <f>SUM(H12:M12)</f>
        <v>0</v>
      </c>
      <c r="O12" s="32">
        <v>5000</v>
      </c>
      <c r="P12" s="30"/>
      <c r="Q12" s="2"/>
      <c r="R12" s="47">
        <v>22.21</v>
      </c>
    </row>
    <row r="13" spans="1:18">
      <c r="A13" s="31">
        <v>3</v>
      </c>
      <c r="B13" s="34">
        <v>41983</v>
      </c>
      <c r="C13" s="109" t="s">
        <v>88</v>
      </c>
      <c r="D13" s="75" t="s">
        <v>81</v>
      </c>
      <c r="E13" s="73" t="s">
        <v>79</v>
      </c>
      <c r="F13" s="73" t="s">
        <v>80</v>
      </c>
      <c r="G13" s="21"/>
      <c r="H13" s="22">
        <f t="shared" ref="H13:H26" si="1">IF($D$3="si",($G$5/$G$6*G13),IF($D$3="no",G13*$G$4,0))</f>
        <v>0</v>
      </c>
      <c r="I13" s="23">
        <v>10000</v>
      </c>
      <c r="J13" s="24"/>
      <c r="K13" s="46"/>
      <c r="L13" s="26"/>
      <c r="M13" s="27"/>
      <c r="N13" s="82">
        <f t="shared" ref="N13:N28" si="2">SUM(H13:M13)</f>
        <v>10000</v>
      </c>
      <c r="O13" s="32"/>
      <c r="P13" s="30" t="str">
        <f t="shared" ref="P13:P26" si="3">IF(F13="Milano","X","")</f>
        <v/>
      </c>
      <c r="Q13" s="2"/>
      <c r="R13" s="77">
        <v>44.62</v>
      </c>
    </row>
    <row r="14" spans="1:18">
      <c r="A14" s="31">
        <v>4</v>
      </c>
      <c r="B14" s="34">
        <v>41983</v>
      </c>
      <c r="C14" s="109" t="s">
        <v>88</v>
      </c>
      <c r="D14" s="75" t="s">
        <v>51</v>
      </c>
      <c r="E14" s="73" t="s">
        <v>79</v>
      </c>
      <c r="F14" s="73" t="s">
        <v>80</v>
      </c>
      <c r="G14" s="21"/>
      <c r="H14" s="22">
        <f t="shared" si="1"/>
        <v>0</v>
      </c>
      <c r="I14" s="23"/>
      <c r="J14" s="24"/>
      <c r="K14" s="46"/>
      <c r="L14" s="26"/>
      <c r="M14" s="27"/>
      <c r="N14" s="82">
        <f t="shared" si="2"/>
        <v>0</v>
      </c>
      <c r="O14" s="32">
        <v>20000</v>
      </c>
      <c r="P14" s="30" t="str">
        <f t="shared" si="3"/>
        <v/>
      </c>
      <c r="Q14" s="2"/>
      <c r="R14" s="48">
        <v>89.04</v>
      </c>
    </row>
    <row r="15" spans="1:18">
      <c r="A15" s="31">
        <v>5</v>
      </c>
      <c r="B15" s="34">
        <v>41983</v>
      </c>
      <c r="C15" s="109" t="s">
        <v>88</v>
      </c>
      <c r="D15" s="75" t="s">
        <v>43</v>
      </c>
      <c r="E15" s="73" t="s">
        <v>79</v>
      </c>
      <c r="F15" s="73" t="s">
        <v>80</v>
      </c>
      <c r="G15" s="21"/>
      <c r="H15" s="22">
        <f t="shared" si="1"/>
        <v>0</v>
      </c>
      <c r="I15" s="23"/>
      <c r="J15" s="24"/>
      <c r="K15" s="46"/>
      <c r="L15" s="26"/>
      <c r="M15" s="27">
        <v>550</v>
      </c>
      <c r="N15" s="82">
        <f t="shared" si="2"/>
        <v>550</v>
      </c>
      <c r="O15" s="32"/>
      <c r="P15" s="30" t="str">
        <f t="shared" si="3"/>
        <v/>
      </c>
      <c r="Q15" s="2"/>
      <c r="R15" s="78">
        <v>2.62</v>
      </c>
    </row>
    <row r="16" spans="1:18" ht="37.5">
      <c r="A16" s="31">
        <v>6</v>
      </c>
      <c r="B16" s="34">
        <v>41983</v>
      </c>
      <c r="C16" s="109" t="s">
        <v>88</v>
      </c>
      <c r="D16" s="75" t="s">
        <v>82</v>
      </c>
      <c r="E16" s="73" t="s">
        <v>79</v>
      </c>
      <c r="F16" s="73" t="s">
        <v>80</v>
      </c>
      <c r="G16" s="21"/>
      <c r="H16" s="22">
        <f t="shared" si="1"/>
        <v>0</v>
      </c>
      <c r="I16" s="23">
        <v>1200</v>
      </c>
      <c r="J16" s="24"/>
      <c r="K16" s="46"/>
      <c r="L16" s="26"/>
      <c r="M16" s="27"/>
      <c r="N16" s="82">
        <f>I16</f>
        <v>1200</v>
      </c>
      <c r="O16" s="32"/>
      <c r="P16" s="30" t="str">
        <f t="shared" si="3"/>
        <v/>
      </c>
      <c r="Q16" s="2"/>
      <c r="R16" s="48">
        <v>5.47</v>
      </c>
    </row>
    <row r="17" spans="1:18" ht="37.5">
      <c r="A17" s="31">
        <v>7</v>
      </c>
      <c r="B17" s="34">
        <v>41983</v>
      </c>
      <c r="C17" s="109" t="s">
        <v>88</v>
      </c>
      <c r="D17" s="75" t="s">
        <v>83</v>
      </c>
      <c r="E17" s="73" t="s">
        <v>79</v>
      </c>
      <c r="F17" s="73" t="s">
        <v>80</v>
      </c>
      <c r="G17" s="21"/>
      <c r="H17" s="22">
        <f t="shared" si="1"/>
        <v>0</v>
      </c>
      <c r="I17" s="23">
        <v>1000</v>
      </c>
      <c r="J17" s="24"/>
      <c r="K17" s="46"/>
      <c r="L17" s="26"/>
      <c r="M17" s="27"/>
      <c r="N17" s="82">
        <f t="shared" si="2"/>
        <v>1000</v>
      </c>
      <c r="O17" s="32"/>
      <c r="P17" s="30" t="str">
        <f t="shared" si="3"/>
        <v/>
      </c>
      <c r="Q17" s="2"/>
      <c r="R17" s="48">
        <v>4.59</v>
      </c>
    </row>
    <row r="18" spans="1:18">
      <c r="A18" s="31">
        <v>8</v>
      </c>
      <c r="B18" s="34">
        <v>41983</v>
      </c>
      <c r="C18" s="109" t="s">
        <v>88</v>
      </c>
      <c r="D18" s="79" t="s">
        <v>84</v>
      </c>
      <c r="E18" s="73" t="s">
        <v>79</v>
      </c>
      <c r="F18" s="73" t="s">
        <v>80</v>
      </c>
      <c r="G18" s="21"/>
      <c r="H18" s="22">
        <f t="shared" si="1"/>
        <v>0</v>
      </c>
      <c r="I18" s="23"/>
      <c r="J18" s="24"/>
      <c r="K18" s="46"/>
      <c r="L18" s="26"/>
      <c r="M18" s="27">
        <v>16775</v>
      </c>
      <c r="N18" s="82">
        <f t="shared" si="2"/>
        <v>16775</v>
      </c>
      <c r="O18" s="32">
        <v>16775</v>
      </c>
      <c r="P18" s="30" t="str">
        <f t="shared" si="3"/>
        <v/>
      </c>
      <c r="Q18" s="2"/>
      <c r="R18" s="48">
        <v>74.63</v>
      </c>
    </row>
    <row r="19" spans="1:18">
      <c r="A19" s="31">
        <v>9</v>
      </c>
      <c r="B19" s="34">
        <v>41984</v>
      </c>
      <c r="C19" s="109" t="s">
        <v>88</v>
      </c>
      <c r="D19" s="75" t="s">
        <v>43</v>
      </c>
      <c r="E19" s="73" t="s">
        <v>79</v>
      </c>
      <c r="F19" s="73" t="s">
        <v>80</v>
      </c>
      <c r="G19" s="21"/>
      <c r="H19" s="22">
        <f t="shared" si="1"/>
        <v>0</v>
      </c>
      <c r="I19" s="23"/>
      <c r="J19" s="24"/>
      <c r="K19" s="46"/>
      <c r="L19" s="26"/>
      <c r="M19" s="27">
        <v>880</v>
      </c>
      <c r="N19" s="82">
        <f t="shared" si="2"/>
        <v>880</v>
      </c>
      <c r="O19" s="32"/>
      <c r="P19" s="30" t="str">
        <f t="shared" si="3"/>
        <v/>
      </c>
      <c r="Q19" s="2"/>
      <c r="R19" s="48">
        <v>4.05</v>
      </c>
    </row>
    <row r="20" spans="1:18">
      <c r="A20" s="31">
        <v>10</v>
      </c>
      <c r="B20" s="34">
        <v>41984</v>
      </c>
      <c r="C20" s="109" t="s">
        <v>88</v>
      </c>
      <c r="D20" s="75" t="s">
        <v>51</v>
      </c>
      <c r="E20" s="73" t="s">
        <v>79</v>
      </c>
      <c r="F20" s="73" t="s">
        <v>80</v>
      </c>
      <c r="G20" s="21"/>
      <c r="H20" s="22">
        <f t="shared" si="1"/>
        <v>0</v>
      </c>
      <c r="I20" s="23"/>
      <c r="J20" s="24"/>
      <c r="K20" s="46"/>
      <c r="L20" s="26"/>
      <c r="M20" s="27"/>
      <c r="N20" s="82">
        <f t="shared" si="2"/>
        <v>0</v>
      </c>
      <c r="O20" s="32">
        <v>5000</v>
      </c>
      <c r="P20" s="30" t="str">
        <f t="shared" si="3"/>
        <v/>
      </c>
      <c r="Q20" s="2"/>
      <c r="R20" s="48">
        <v>22.25</v>
      </c>
    </row>
    <row r="21" spans="1:18" ht="37.5">
      <c r="A21" s="31">
        <v>11</v>
      </c>
      <c r="B21" s="34">
        <v>41984</v>
      </c>
      <c r="C21" s="109" t="s">
        <v>88</v>
      </c>
      <c r="D21" s="75" t="s">
        <v>85</v>
      </c>
      <c r="E21" s="73" t="s">
        <v>79</v>
      </c>
      <c r="F21" s="73" t="s">
        <v>80</v>
      </c>
      <c r="G21" s="21"/>
      <c r="H21" s="22">
        <f t="shared" si="1"/>
        <v>0</v>
      </c>
      <c r="I21" s="23">
        <v>3602</v>
      </c>
      <c r="J21" s="25"/>
      <c r="K21" s="26"/>
      <c r="L21" s="26"/>
      <c r="M21" s="27"/>
      <c r="N21" s="82">
        <f t="shared" si="2"/>
        <v>3602</v>
      </c>
      <c r="O21" s="32"/>
      <c r="P21" s="30" t="str">
        <f t="shared" si="3"/>
        <v/>
      </c>
      <c r="Q21" s="2"/>
      <c r="R21" s="48">
        <v>15.96</v>
      </c>
    </row>
    <row r="22" spans="1:18">
      <c r="A22" s="31">
        <v>12</v>
      </c>
      <c r="B22" s="34">
        <v>41984</v>
      </c>
      <c r="C22" s="109" t="s">
        <v>88</v>
      </c>
      <c r="D22" s="75" t="s">
        <v>84</v>
      </c>
      <c r="E22" s="73" t="s">
        <v>79</v>
      </c>
      <c r="F22" s="73" t="s">
        <v>80</v>
      </c>
      <c r="G22" s="21"/>
      <c r="H22" s="22">
        <f t="shared" si="1"/>
        <v>0</v>
      </c>
      <c r="I22" s="24"/>
      <c r="J22" s="24"/>
      <c r="K22" s="46"/>
      <c r="L22" s="26"/>
      <c r="M22" s="27">
        <v>16973</v>
      </c>
      <c r="N22" s="82">
        <f t="shared" si="2"/>
        <v>16973</v>
      </c>
      <c r="O22" s="32">
        <v>16973</v>
      </c>
      <c r="P22" s="30" t="str">
        <f t="shared" si="3"/>
        <v/>
      </c>
      <c r="Q22" s="2"/>
      <c r="R22" s="48">
        <v>75.23</v>
      </c>
    </row>
    <row r="23" spans="1:18">
      <c r="A23" s="31">
        <v>13</v>
      </c>
      <c r="B23" s="34">
        <v>41985</v>
      </c>
      <c r="C23" s="109" t="s">
        <v>88</v>
      </c>
      <c r="D23" s="75" t="s">
        <v>86</v>
      </c>
      <c r="E23" s="73" t="s">
        <v>79</v>
      </c>
      <c r="F23" s="73" t="s">
        <v>80</v>
      </c>
      <c r="G23" s="21"/>
      <c r="H23" s="22">
        <f t="shared" si="1"/>
        <v>0</v>
      </c>
      <c r="I23" s="35"/>
      <c r="J23" s="25"/>
      <c r="K23" s="26"/>
      <c r="L23" s="26"/>
      <c r="M23" s="27">
        <v>24058</v>
      </c>
      <c r="N23" s="82">
        <f t="shared" si="2"/>
        <v>24058</v>
      </c>
      <c r="O23" s="32">
        <v>24058</v>
      </c>
      <c r="P23" s="30" t="str">
        <f t="shared" si="3"/>
        <v/>
      </c>
      <c r="Q23" s="2"/>
      <c r="R23" s="48">
        <v>106.64</v>
      </c>
    </row>
    <row r="24" spans="1:18">
      <c r="A24" s="31">
        <v>14</v>
      </c>
      <c r="B24" s="34">
        <v>41985</v>
      </c>
      <c r="C24" s="109" t="s">
        <v>88</v>
      </c>
      <c r="D24" s="75" t="s">
        <v>87</v>
      </c>
      <c r="E24" s="73" t="s">
        <v>79</v>
      </c>
      <c r="F24" s="73" t="s">
        <v>80</v>
      </c>
      <c r="G24" s="21"/>
      <c r="H24" s="22">
        <f t="shared" si="1"/>
        <v>0</v>
      </c>
      <c r="I24" s="35">
        <v>14000</v>
      </c>
      <c r="J24" s="25"/>
      <c r="K24" s="26"/>
      <c r="L24" s="26"/>
      <c r="M24" s="27"/>
      <c r="N24" s="82">
        <f t="shared" si="2"/>
        <v>14000</v>
      </c>
      <c r="O24" s="32"/>
      <c r="P24" s="30" t="str">
        <f t="shared" si="3"/>
        <v/>
      </c>
      <c r="Q24" s="2"/>
      <c r="R24" s="48">
        <v>61.45</v>
      </c>
    </row>
    <row r="25" spans="1:18">
      <c r="A25" s="31">
        <v>15</v>
      </c>
      <c r="B25" s="34">
        <v>41985</v>
      </c>
      <c r="C25" s="109" t="s">
        <v>88</v>
      </c>
      <c r="D25" s="75" t="s">
        <v>48</v>
      </c>
      <c r="E25" s="73" t="s">
        <v>79</v>
      </c>
      <c r="F25" s="73" t="s">
        <v>80</v>
      </c>
      <c r="G25" s="21"/>
      <c r="H25" s="22">
        <f t="shared" si="1"/>
        <v>0</v>
      </c>
      <c r="I25" s="35"/>
      <c r="J25" s="25"/>
      <c r="K25" s="26"/>
      <c r="L25" s="26"/>
      <c r="M25" s="27">
        <v>2068</v>
      </c>
      <c r="N25" s="82">
        <f t="shared" si="2"/>
        <v>2068</v>
      </c>
      <c r="O25" s="32"/>
      <c r="P25" s="30" t="str">
        <f t="shared" si="3"/>
        <v/>
      </c>
      <c r="Q25" s="2"/>
      <c r="R25" s="48">
        <v>9.51</v>
      </c>
    </row>
    <row r="26" spans="1:18" ht="37.5" customHeight="1">
      <c r="A26" s="31">
        <v>16</v>
      </c>
      <c r="B26" s="84"/>
      <c r="C26" s="110"/>
      <c r="D26" s="86" t="s">
        <v>52</v>
      </c>
      <c r="E26" s="87" t="s">
        <v>42</v>
      </c>
      <c r="F26" s="87" t="s">
        <v>80</v>
      </c>
      <c r="G26" s="88"/>
      <c r="H26" s="89">
        <f t="shared" si="1"/>
        <v>0</v>
      </c>
      <c r="I26" s="111"/>
      <c r="J26" s="112"/>
      <c r="K26" s="93"/>
      <c r="L26" s="93"/>
      <c r="M26" s="94"/>
      <c r="N26" s="99">
        <f t="shared" si="2"/>
        <v>0</v>
      </c>
      <c r="O26" s="95">
        <v>-1700</v>
      </c>
      <c r="P26" s="96" t="str">
        <f t="shared" si="3"/>
        <v/>
      </c>
      <c r="Q26" s="97"/>
      <c r="R26" s="98">
        <v>-7.44</v>
      </c>
    </row>
    <row r="27" spans="1:18">
      <c r="A27" s="20">
        <v>17</v>
      </c>
      <c r="B27" s="34"/>
      <c r="C27" s="74"/>
      <c r="D27" s="79"/>
      <c r="E27" s="79"/>
      <c r="F27" s="80"/>
      <c r="G27" s="21"/>
      <c r="H27" s="22">
        <f t="shared" ref="H27:H28" si="4">IF($D$3="si",($G$5/$G$6*G27),IF($D$3="no",G27*$G$4,0))</f>
        <v>0</v>
      </c>
      <c r="I27" s="23"/>
      <c r="J27" s="24"/>
      <c r="K27" s="46"/>
      <c r="L27" s="26"/>
      <c r="M27" s="27"/>
      <c r="N27" s="82">
        <f t="shared" si="2"/>
        <v>0</v>
      </c>
      <c r="O27" s="32"/>
      <c r="P27" s="30" t="str">
        <f t="shared" ref="P27:P28" si="5">IF(F27="Milano","X","")</f>
        <v/>
      </c>
      <c r="Q27" s="2"/>
      <c r="R27" s="48"/>
    </row>
    <row r="28" spans="1:18">
      <c r="A28" s="31">
        <v>18</v>
      </c>
      <c r="B28" s="81"/>
      <c r="C28" s="74"/>
      <c r="D28" s="79"/>
      <c r="E28" s="79"/>
      <c r="F28" s="80"/>
      <c r="G28" s="21"/>
      <c r="H28" s="22">
        <f t="shared" si="4"/>
        <v>0</v>
      </c>
      <c r="I28" s="23"/>
      <c r="J28" s="24"/>
      <c r="K28" s="46"/>
      <c r="L28" s="26"/>
      <c r="M28" s="27"/>
      <c r="N28" s="82">
        <f t="shared" si="2"/>
        <v>0</v>
      </c>
      <c r="O28" s="32"/>
      <c r="P28" s="30" t="str">
        <f t="shared" si="5"/>
        <v/>
      </c>
      <c r="Q28" s="2"/>
      <c r="R28" s="48"/>
    </row>
    <row r="29" spans="1:18">
      <c r="A29" s="20">
        <v>19</v>
      </c>
      <c r="B29" s="81"/>
      <c r="C29" s="74"/>
      <c r="D29" s="79"/>
      <c r="E29" s="79"/>
      <c r="F29" s="80"/>
      <c r="G29" s="21"/>
      <c r="H29" s="22">
        <f t="shared" ref="H29" si="6">IF($D$3="si",($G$5/$G$6*G29),IF($D$3="no",G29*$G$4,0))</f>
        <v>0</v>
      </c>
      <c r="I29" s="23"/>
      <c r="J29" s="24"/>
      <c r="K29" s="46"/>
      <c r="L29" s="26"/>
      <c r="M29" s="27"/>
      <c r="N29" s="82">
        <f t="shared" ref="N29" si="7">SUM(H29:M29)</f>
        <v>0</v>
      </c>
      <c r="O29" s="32"/>
      <c r="P29" s="30" t="str">
        <f t="shared" ref="P29" si="8">IF(F29="Milano","X","")</f>
        <v/>
      </c>
      <c r="Q29" s="2"/>
      <c r="R29" s="48"/>
    </row>
    <row r="30" spans="1:18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8">
      <c r="A31" s="55"/>
      <c r="B31" s="56"/>
      <c r="C31" s="57"/>
      <c r="D31" s="58"/>
      <c r="E31" s="58"/>
      <c r="F31" s="59"/>
      <c r="G31" s="60"/>
      <c r="H31" s="61"/>
      <c r="I31" s="62"/>
      <c r="J31" s="62"/>
      <c r="K31" s="62"/>
      <c r="L31" s="62"/>
      <c r="M31" s="62"/>
      <c r="N31" s="63"/>
      <c r="O31" s="64"/>
      <c r="P31" s="65"/>
    </row>
    <row r="32" spans="1:18">
      <c r="A32" s="43"/>
      <c r="B32" s="49" t="s">
        <v>36</v>
      </c>
      <c r="C32" s="49"/>
      <c r="D32" s="49"/>
      <c r="E32" s="44"/>
      <c r="F32" s="44"/>
      <c r="G32" s="49" t="s">
        <v>38</v>
      </c>
      <c r="H32" s="49"/>
      <c r="I32" s="49"/>
      <c r="J32" s="44"/>
      <c r="K32" s="44"/>
      <c r="L32" s="49" t="s">
        <v>37</v>
      </c>
      <c r="M32" s="49"/>
      <c r="N32" s="49"/>
      <c r="O32" s="44"/>
      <c r="P32" s="65"/>
    </row>
    <row r="33" spans="1:16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65"/>
    </row>
    <row r="34" spans="1:16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31:M31 H12:H29 J27:L29 I28:I29 M29 I23:M26 M18:M22 J13:L22 I17:I22 J11:M12 H11:I11">
      <formula1>0</formula1>
      <formula2>0</formula2>
    </dataValidation>
    <dataValidation type="whole" operator="greaterThanOrEqual" allowBlank="1" showErrorMessage="1" errorTitle="Valore" error="Inserire un numero maggiore o uguale a 0 (zero)!" sqref="N31 N11:N29">
      <formula1>0</formula1>
      <formula2>0</formula2>
    </dataValidation>
    <dataValidation type="textLength" operator="greaterThan" allowBlank="1" showErrorMessage="1" sqref="D31:E31">
      <formula1>1</formula1>
      <formula2>0</formula2>
    </dataValidation>
    <dataValidation type="textLength" operator="greaterThan" sqref="F31">
      <formula1>1</formula1>
      <formula2>0</formula2>
    </dataValidation>
    <dataValidation type="date" operator="greaterThanOrEqual" showErrorMessage="1" errorTitle="Data" error="Inserire una data superiore al 1/11/2000" sqref="B31 B26">
      <formula1>36831</formula1>
      <formula2>0</formula2>
    </dataValidation>
    <dataValidation type="textLength" operator="greaterThan" allowBlank="1" sqref="C31">
      <formula1>1</formula1>
      <formula2>0</formula2>
    </dataValidation>
  </dataValidations>
  <pageMargins left="0.70866141732283472" right="0.70866141732283472" top="1.6929133858267718" bottom="0.74803149606299213" header="0.31496062992125984" footer="0.31496062992125984"/>
  <pageSetup paperSize="9" scale="3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Nota Spese EURO</vt:lpstr>
      <vt:lpstr>Nota Spese OMR</vt:lpstr>
      <vt:lpstr>Nota Spese CFH</vt:lpstr>
      <vt:lpstr>Nota Spese KZT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2015-01-02T11:07:23Z</cp:lastPrinted>
  <dcterms:created xsi:type="dcterms:W3CDTF">2007-03-06T14:42:56Z</dcterms:created>
  <dcterms:modified xsi:type="dcterms:W3CDTF">2015-03-06T11:07:46Z</dcterms:modified>
</cp:coreProperties>
</file>