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40" windowWidth="15480" windowHeight="7650" tabRatio="433" activeTab="3"/>
  </bookViews>
  <sheets>
    <sheet name="Nota Spese Italia" sheetId="1" r:id="rId1"/>
    <sheet name="Nota Spese CZK" sheetId="6" r:id="rId2"/>
    <sheet name="Nota Spese USD" sheetId="4" r:id="rId3"/>
    <sheet name="Nota Spese DOP" sheetId="5" r:id="rId4"/>
  </sheets>
  <definedNames>
    <definedName name="_xlnm.Print_Area" localSheetId="1">'Nota Spese CZK'!$A$1:$R$22</definedName>
    <definedName name="_xlnm.Print_Area" localSheetId="3">'Nota Spese DOP'!$A$1:$R$29</definedName>
    <definedName name="_xlnm.Print_Area" localSheetId="0">'Nota Spese Italia'!$A$1:$S$35</definedName>
    <definedName name="_xlnm.Print_Area" localSheetId="2">'Nota Spese USD'!$A$1:$R$22</definedName>
    <definedName name="_xlnm.Print_Titles" localSheetId="1">'Nota Spese CZK'!$1:$10</definedName>
    <definedName name="_xlnm.Print_Titles" localSheetId="3">'Nota Spese DOP'!$1:$10</definedName>
    <definedName name="_xlnm.Print_Titles" localSheetId="0">'Nota Spese Italia'!$7:$10</definedName>
    <definedName name="_xlnm.Print_Titles" localSheetId="2">'Nota Spese USD'!$1:$10</definedName>
  </definedNames>
  <calcPr calcId="125725"/>
</workbook>
</file>

<file path=xl/calcChain.xml><?xml version="1.0" encoding="utf-8"?>
<calcChain xmlns="http://schemas.openxmlformats.org/spreadsheetml/2006/main">
  <c r="R1" i="4"/>
  <c r="N21" i="1" l="1"/>
  <c r="R1" i="5" l="1"/>
  <c r="R3"/>
  <c r="R3" i="4"/>
  <c r="R5" i="6"/>
  <c r="R3"/>
  <c r="R1"/>
  <c r="N17"/>
  <c r="O16"/>
  <c r="N16"/>
  <c r="N20" i="1" l="1"/>
  <c r="N16"/>
  <c r="I16"/>
  <c r="I27"/>
  <c r="N17" i="5"/>
  <c r="H13" i="1" l="1"/>
  <c r="H14"/>
  <c r="H15"/>
  <c r="H17"/>
  <c r="H18"/>
  <c r="H19"/>
  <c r="H21"/>
  <c r="H22"/>
  <c r="H23"/>
  <c r="H24"/>
  <c r="H25"/>
  <c r="H26"/>
  <c r="H27"/>
  <c r="H28"/>
  <c r="H29"/>
  <c r="H30"/>
  <c r="N15" l="1"/>
  <c r="N26"/>
  <c r="N24"/>
  <c r="N25"/>
  <c r="N27"/>
  <c r="N18" i="6" l="1"/>
  <c r="N15"/>
  <c r="N14"/>
  <c r="N13"/>
  <c r="N12"/>
  <c r="N7" s="1"/>
  <c r="N11"/>
  <c r="O7"/>
  <c r="P3" s="1"/>
  <c r="M7"/>
  <c r="L7"/>
  <c r="K7"/>
  <c r="J7"/>
  <c r="I7"/>
  <c r="H7"/>
  <c r="G7"/>
  <c r="N25" i="5"/>
  <c r="N24"/>
  <c r="N23"/>
  <c r="N22"/>
  <c r="N21"/>
  <c r="N20"/>
  <c r="N19"/>
  <c r="N18"/>
  <c r="N16"/>
  <c r="N15"/>
  <c r="N14"/>
  <c r="N13"/>
  <c r="N12"/>
  <c r="N11"/>
  <c r="O7"/>
  <c r="P3" s="1"/>
  <c r="M7"/>
  <c r="L7"/>
  <c r="K7"/>
  <c r="J7"/>
  <c r="I7"/>
  <c r="H7"/>
  <c r="G7"/>
  <c r="R5" l="1"/>
  <c r="N7"/>
  <c r="P7" s="1"/>
  <c r="P7" i="6"/>
  <c r="P1"/>
  <c r="P5" s="1"/>
  <c r="P1" i="5"/>
  <c r="P5" s="1"/>
  <c r="N30" i="1"/>
  <c r="M1" i="5" l="1"/>
  <c r="M1" i="6"/>
  <c r="N29" i="1"/>
  <c r="H12"/>
  <c r="N28"/>
  <c r="N13" i="4" l="1"/>
  <c r="N14"/>
  <c r="N15"/>
  <c r="N16"/>
  <c r="N17"/>
  <c r="N18"/>
  <c r="N23" i="1"/>
  <c r="N22"/>
  <c r="N19"/>
  <c r="N12" i="4"/>
  <c r="N11"/>
  <c r="O7"/>
  <c r="P3" s="1"/>
  <c r="M7"/>
  <c r="L7"/>
  <c r="K7"/>
  <c r="J7"/>
  <c r="I7"/>
  <c r="H7"/>
  <c r="G7"/>
  <c r="R5" l="1"/>
  <c r="P1"/>
  <c r="P5" s="1"/>
  <c r="N7"/>
  <c r="P7" s="1"/>
  <c r="M1" l="1"/>
  <c r="N12" i="1" l="1"/>
  <c r="N18" l="1"/>
  <c r="H11" l="1"/>
  <c r="N11" s="1"/>
  <c r="N13" l="1"/>
  <c r="N14"/>
  <c r="N17"/>
  <c r="O7" l="1"/>
  <c r="P3" s="1"/>
  <c r="M7"/>
  <c r="L7"/>
  <c r="K7"/>
  <c r="J7"/>
  <c r="I7"/>
  <c r="H7" l="1"/>
  <c r="P1" s="1"/>
  <c r="P5" s="1"/>
  <c r="N7"/>
  <c r="P7" s="1"/>
  <c r="M1" l="1"/>
  <c r="G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<sst xmlns="http://schemas.openxmlformats.org/spreadsheetml/2006/main" count="337" uniqueCount="90">
  <si>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</si>
  <si>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</si>
  <si>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</si>
  <si>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</si>
  <si>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</si>
  <si>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</si>
  <si>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</si>
  <si>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</si>
  <si>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</si>
  <si>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</si>
  <si>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</si>
  <si>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</si>
  <si>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</si>
  <si>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</si>
  <si>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</si>
  <si>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</si>
  <si>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</si>
  <si>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</si>
  <si>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</si>
  <si>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</si>
  <si>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</si>
  <si>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</si>
  <si>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</si>
  <si>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</si>
  <si>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</si>
  <si>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</si>
  <si>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</si>
  <si>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</si>
  <si>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</si>
  <si>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</si>
  <si>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</si>
  <si>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</si>
  <si>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</si>
  <si>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</si>
  <si>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</si>
  <si>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</si>
  <si>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</si>
  <si>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Walter Furlan</t>
  </si>
  <si>
    <t>Ford Fiesta 1.4 97CV</t>
  </si>
  <si>
    <t>Daniele Milan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</si>
  <si>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</si>
  <si>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</si>
  <si>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</si>
  <si>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</si>
  <si>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</si>
  <si>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</si>
  <si>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</si>
  <si>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Costo Carburante</t>
  </si>
  <si>
    <t>Milano</t>
  </si>
  <si>
    <t>Malpensa</t>
  </si>
  <si>
    <t>Cena x2</t>
  </si>
  <si>
    <t xml:space="preserve">Parcheggio </t>
  </si>
  <si>
    <t>12_01</t>
  </si>
  <si>
    <t>12_02</t>
  </si>
  <si>
    <t>USD</t>
  </si>
  <si>
    <t>12_03</t>
  </si>
  <si>
    <t>DEMO Dominican Rep</t>
  </si>
  <si>
    <t>checkout albergo</t>
  </si>
  <si>
    <t>Dominican Republic</t>
  </si>
  <si>
    <t>Follow-UP BULL</t>
  </si>
  <si>
    <t>bar</t>
  </si>
  <si>
    <t>12_04</t>
  </si>
  <si>
    <t>Follow-UP Bull</t>
  </si>
  <si>
    <t>taxi</t>
  </si>
  <si>
    <t>Pranzo x 2</t>
  </si>
  <si>
    <t>Rep Ceca</t>
  </si>
  <si>
    <t>Rimborso Chilometrico</t>
  </si>
  <si>
    <t>Milano-Maplpensa</t>
  </si>
  <si>
    <t>Malpensa-Milano</t>
  </si>
  <si>
    <t>telepass</t>
  </si>
  <si>
    <t>Follow-UP ARIEL</t>
  </si>
  <si>
    <t>Demo Rep Dominicana</t>
  </si>
  <si>
    <t>USA</t>
  </si>
  <si>
    <t>cena</t>
  </si>
  <si>
    <t>visto rep dominicana</t>
  </si>
  <si>
    <t>santo domingo</t>
  </si>
  <si>
    <t>pranzo x2</t>
  </si>
  <si>
    <t>cena x2</t>
  </si>
  <si>
    <t>DOP</t>
  </si>
  <si>
    <t xml:space="preserve"> b</t>
  </si>
  <si>
    <t>restituzione contanti</t>
  </si>
  <si>
    <t>colazione</t>
  </si>
  <si>
    <t>spesa personale</t>
  </si>
  <si>
    <t>prelievo contanti</t>
  </si>
  <si>
    <r>
      <t>prelievo contanti</t>
    </r>
    <r>
      <rPr>
        <sz val="14"/>
        <color rgb="FFFF0000"/>
        <rFont val="Gulim"/>
        <family val="2"/>
      </rPr>
      <t xml:space="preserve"> (manca lo scontrino)</t>
    </r>
  </si>
  <si>
    <t xml:space="preserve">Pranzo </t>
  </si>
  <si>
    <t>CZK</t>
  </si>
  <si>
    <t>(importi in Valuta CZK)</t>
  </si>
  <si>
    <t>(importi in Valuta USD)</t>
  </si>
  <si>
    <t>(importi in Valuta DOP)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</si>
</sst>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0.000"/>
    <numFmt numFmtId="174" formatCode="#,##0.000_ ;\-#,##0.000\ 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color rgb="FFFF0000"/>
      <name val="Gulim"/>
      <family val="2"/>
    </font>
    <font>
      <sz val="14"/>
      <color theme="1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1" fillId="6" borderId="12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1" fillId="9" borderId="41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right" vertical="center" wrapText="1"/>
    </xf>
    <xf numFmtId="40" fontId="2" fillId="0" borderId="40" xfId="0" applyNumberFormat="1" applyFont="1" applyBorder="1" applyAlignment="1" applyProtection="1">
      <alignment vertical="center"/>
    </xf>
    <xf numFmtId="0" fontId="2" fillId="0" borderId="40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1" fillId="8" borderId="42" xfId="0" applyNumberFormat="1" applyFont="1" applyFill="1" applyBorder="1" applyAlignment="1" applyProtection="1">
      <alignment horizontal="center" vertical="center"/>
    </xf>
    <xf numFmtId="0" fontId="1" fillId="8" borderId="43" xfId="0" applyNumberFormat="1" applyFont="1" applyFill="1" applyBorder="1" applyAlignment="1" applyProtection="1">
      <alignment vertical="center"/>
    </xf>
    <xf numFmtId="0" fontId="1" fillId="8" borderId="44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68" fontId="1" fillId="2" borderId="61" xfId="0" applyNumberFormat="1" applyFont="1" applyFill="1" applyBorder="1" applyAlignment="1" applyProtection="1">
      <alignment horizontal="right" vertical="center"/>
    </xf>
    <xf numFmtId="168" fontId="1" fillId="2" borderId="62" xfId="0" applyNumberFormat="1" applyFont="1" applyFill="1" applyBorder="1" applyAlignment="1" applyProtection="1">
      <alignment horizontal="right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0" fontId="2" fillId="7" borderId="63" xfId="0" applyFont="1" applyFill="1" applyBorder="1" applyAlignment="1" applyProtection="1">
      <alignment horizontal="center" vertical="center"/>
    </xf>
    <xf numFmtId="0" fontId="2" fillId="7" borderId="79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171" fontId="1" fillId="0" borderId="89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</xf>
    <xf numFmtId="171" fontId="12" fillId="0" borderId="16" xfId="0" applyNumberFormat="1" applyFont="1" applyBorder="1" applyAlignment="1" applyProtection="1">
      <alignment horizontal="right" vertical="center"/>
      <protection locked="0"/>
    </xf>
    <xf numFmtId="171" fontId="12" fillId="0" borderId="89" xfId="0" applyNumberFormat="1" applyFont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170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171" fontId="13" fillId="0" borderId="89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  <protection locked="0"/>
    </xf>
    <xf numFmtId="171" fontId="13" fillId="0" borderId="13" xfId="0" applyNumberFormat="1" applyFont="1" applyBorder="1" applyAlignment="1" applyProtection="1">
      <alignment horizontal="right" vertical="center"/>
      <protection locked="0"/>
    </xf>
    <xf numFmtId="171" fontId="13" fillId="0" borderId="39" xfId="0" applyNumberFormat="1" applyFont="1" applyBorder="1" applyAlignment="1" applyProtection="1">
      <alignment horizontal="right" vertical="center"/>
      <protection locked="0"/>
    </xf>
    <xf numFmtId="171" fontId="13" fillId="0" borderId="18" xfId="0" applyNumberFormat="1" applyFont="1" applyBorder="1" applyAlignment="1" applyProtection="1">
      <alignment horizontal="right" vertical="center"/>
      <protection locked="0"/>
    </xf>
    <xf numFmtId="4" fontId="12" fillId="4" borderId="20" xfId="0" applyNumberFormat="1" applyFont="1" applyFill="1" applyBorder="1" applyAlignment="1" applyProtection="1">
      <alignment vertical="center"/>
      <protection locked="0"/>
    </xf>
    <xf numFmtId="4" fontId="13" fillId="4" borderId="20" xfId="0" applyNumberFormat="1" applyFont="1" applyFill="1" applyBorder="1" applyAlignment="1" applyProtection="1">
      <alignment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171" fontId="13" fillId="0" borderId="15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</xf>
    <xf numFmtId="173" fontId="1" fillId="3" borderId="20" xfId="1" applyNumberFormat="1" applyFont="1" applyFill="1" applyBorder="1" applyAlignment="1" applyProtection="1">
      <alignment horizontal="right" vertical="center"/>
    </xf>
    <xf numFmtId="173" fontId="13" fillId="4" borderId="20" xfId="0" applyNumberFormat="1" applyFont="1" applyFill="1" applyBorder="1" applyAlignment="1" applyProtection="1">
      <alignment vertical="center"/>
      <protection locked="0"/>
    </xf>
    <xf numFmtId="173" fontId="1" fillId="4" borderId="20" xfId="0" applyNumberFormat="1" applyFont="1" applyFill="1" applyBorder="1" applyAlignment="1" applyProtection="1">
      <alignment vertical="center"/>
      <protection locked="0"/>
    </xf>
    <xf numFmtId="174" fontId="13" fillId="0" borderId="13" xfId="0" applyNumberFormat="1" applyFont="1" applyBorder="1" applyAlignment="1" applyProtection="1">
      <alignment horizontal="right" vertical="center"/>
      <protection locked="0"/>
    </xf>
    <xf numFmtId="174" fontId="13" fillId="0" borderId="39" xfId="0" applyNumberFormat="1" applyFont="1" applyBorder="1" applyAlignment="1" applyProtection="1">
      <alignment horizontal="right" vertical="center"/>
      <protection locked="0"/>
    </xf>
    <xf numFmtId="174" fontId="13" fillId="0" borderId="18" xfId="0" applyNumberFormat="1" applyFont="1" applyBorder="1" applyAlignment="1" applyProtection="1">
      <alignment horizontal="right" vertical="center"/>
      <protection locked="0"/>
    </xf>
    <xf numFmtId="174" fontId="13" fillId="0" borderId="19" xfId="0" applyNumberFormat="1" applyFont="1" applyBorder="1" applyAlignment="1" applyProtection="1">
      <alignment horizontal="right" vertical="center"/>
      <protection locked="0"/>
    </xf>
    <xf numFmtId="174" fontId="12" fillId="0" borderId="13" xfId="0" applyNumberFormat="1" applyFont="1" applyBorder="1" applyAlignment="1" applyProtection="1">
      <alignment horizontal="right" vertical="center"/>
      <protection locked="0"/>
    </xf>
    <xf numFmtId="174" fontId="12" fillId="0" borderId="39" xfId="0" applyNumberFormat="1" applyFont="1" applyBorder="1" applyAlignment="1" applyProtection="1">
      <alignment horizontal="right" vertical="center"/>
      <protection locked="0"/>
    </xf>
    <xf numFmtId="174" fontId="1" fillId="0" borderId="18" xfId="0" applyNumberFormat="1" applyFont="1" applyBorder="1" applyAlignment="1" applyProtection="1">
      <alignment horizontal="right" vertical="center"/>
      <protection locked="0"/>
    </xf>
    <xf numFmtId="174" fontId="1" fillId="0" borderId="19" xfId="0" applyNumberFormat="1" applyFont="1" applyBorder="1" applyAlignment="1" applyProtection="1">
      <alignment horizontal="right" vertical="center"/>
      <protection locked="0"/>
    </xf>
    <xf numFmtId="174" fontId="12" fillId="0" borderId="18" xfId="0" applyNumberFormat="1" applyFont="1" applyBorder="1" applyAlignment="1" applyProtection="1">
      <alignment horizontal="right" vertical="center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74" fontId="1" fillId="0" borderId="13" xfId="0" applyNumberFormat="1" applyFont="1" applyBorder="1" applyAlignment="1" applyProtection="1">
      <alignment horizontal="right" vertical="center"/>
      <protection locked="0"/>
    </xf>
    <xf numFmtId="170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171" fontId="14" fillId="0" borderId="89" xfId="0" applyNumberFormat="1" applyFont="1" applyBorder="1" applyAlignment="1" applyProtection="1">
      <alignment horizontal="right" vertical="center"/>
    </xf>
    <xf numFmtId="171" fontId="14" fillId="0" borderId="16" xfId="0" applyNumberFormat="1" applyFont="1" applyBorder="1" applyAlignment="1" applyProtection="1">
      <alignment horizontal="right" vertical="center"/>
      <protection locked="0"/>
    </xf>
    <xf numFmtId="174" fontId="14" fillId="0" borderId="13" xfId="0" applyNumberFormat="1" applyFont="1" applyBorder="1" applyAlignment="1" applyProtection="1">
      <alignment horizontal="right" vertical="center"/>
      <protection locked="0"/>
    </xf>
    <xf numFmtId="174" fontId="14" fillId="0" borderId="39" xfId="0" applyNumberFormat="1" applyFont="1" applyBorder="1" applyAlignment="1" applyProtection="1">
      <alignment horizontal="right" vertical="center"/>
      <protection locked="0"/>
    </xf>
    <xf numFmtId="174" fontId="14" fillId="0" borderId="18" xfId="0" applyNumberFormat="1" applyFont="1" applyBorder="1" applyAlignment="1" applyProtection="1">
      <alignment horizontal="right" vertical="center"/>
      <protection locked="0"/>
    </xf>
    <xf numFmtId="174" fontId="14" fillId="0" borderId="19" xfId="0" applyNumberFormat="1" applyFont="1" applyBorder="1" applyAlignment="1" applyProtection="1">
      <alignment horizontal="right" vertical="center"/>
      <protection locked="0"/>
    </xf>
    <xf numFmtId="173" fontId="14" fillId="3" borderId="20" xfId="1" applyNumberFormat="1" applyFont="1" applyFill="1" applyBorder="1" applyAlignment="1" applyProtection="1">
      <alignment horizontal="right" vertical="center"/>
    </xf>
    <xf numFmtId="173" fontId="14" fillId="4" borderId="20" xfId="0" applyNumberFormat="1" applyFont="1" applyFill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40" xfId="0" applyFont="1" applyBorder="1" applyAlignment="1" applyProtection="1">
      <alignment horizontal="right" vertical="center" wrapText="1"/>
    </xf>
    <xf numFmtId="2" fontId="1" fillId="3" borderId="20" xfId="1" applyNumberFormat="1" applyFont="1" applyFill="1" applyBorder="1" applyAlignment="1" applyProtection="1">
      <alignment horizontal="right" vertical="center"/>
    </xf>
    <xf numFmtId="172" fontId="14" fillId="0" borderId="0" xfId="0" applyNumberFormat="1" applyFont="1" applyAlignment="1" applyProtection="1">
      <alignment vertical="center"/>
    </xf>
    <xf numFmtId="43" fontId="14" fillId="5" borderId="7" xfId="0" applyNumberFormat="1" applyFont="1" applyFill="1" applyBorder="1" applyAlignment="1" applyProtection="1">
      <alignment vertical="center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textRotation="180"/>
    </xf>
    <xf numFmtId="0" fontId="2" fillId="0" borderId="77" xfId="0" applyFont="1" applyBorder="1" applyAlignment="1" applyProtection="1">
      <alignment horizontal="center" vertical="center" textRotation="180"/>
    </xf>
    <xf numFmtId="0" fontId="2" fillId="0" borderId="88" xfId="0" applyFont="1" applyBorder="1" applyAlignment="1" applyProtection="1">
      <alignment horizontal="center" vertical="center" textRotation="180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86" xfId="0" applyFont="1" applyFill="1" applyBorder="1" applyAlignment="1" applyProtection="1">
      <alignment horizontal="center" vertical="center" wrapText="1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1" fillId="6" borderId="76" xfId="0" applyNumberFormat="1" applyFont="1" applyFill="1" applyBorder="1" applyAlignment="1" applyProtection="1">
      <alignment horizontal="center" vertical="center"/>
    </xf>
    <xf numFmtId="0" fontId="1" fillId="6" borderId="78" xfId="0" applyNumberFormat="1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0" xfId="0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 vertical="center" wrapText="1"/>
    </xf>
    <xf numFmtId="4" fontId="1" fillId="0" borderId="74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87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10" borderId="42" xfId="0" applyNumberFormat="1" applyFont="1" applyFill="1" applyBorder="1" applyAlignment="1" applyProtection="1">
      <alignment horizontal="center" vertical="center"/>
    </xf>
    <xf numFmtId="0" fontId="1" fillId="10" borderId="43" xfId="0" applyNumberFormat="1" applyFont="1" applyFill="1" applyBorder="1" applyAlignment="1" applyProtection="1">
      <alignment horizontal="center" vertical="center"/>
    </xf>
    <xf numFmtId="0" fontId="1" fillId="10" borderId="44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topLeftCell="C1" zoomScale="45" zoomScaleSheetLayoutView="45" workbookViewId="0">
      <pane ySplit="10" topLeftCell="A17" activePane="bottomLeft" state="frozen"/>
      <selection pane="bottomLeft" activeCell="I27" sqref="I27"/>
    </sheetView>
  </sheetViews>
  <sheetFormatPr defaultRowHeight="18.75"/>
  <cols>
    <col min="1" max="1" width="6.7109375" style="1" customWidth="1"/>
    <col min="2" max="2" width="19.42578125" style="2" customWidth="1"/>
    <col min="3" max="3" width="40.140625" style="2" bestFit="1" customWidth="1"/>
    <col min="4" max="4" width="50.42578125" style="2" bestFit="1" customWidth="1"/>
    <col min="5" max="5" width="28.7109375" style="2" customWidth="1"/>
    <col min="6" max="6" width="39.42578125" style="2" customWidth="1"/>
    <col min="7" max="7" width="33.1406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49" t="s">
        <v>0</v>
      </c>
      <c r="C1" s="149"/>
      <c r="D1" s="149"/>
      <c r="E1" s="139" t="s">
        <v>37</v>
      </c>
      <c r="F1" s="139"/>
      <c r="G1" s="27">
        <v>41974</v>
      </c>
      <c r="H1" s="26" t="s">
        <v>52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297.29999999999995</v>
      </c>
      <c r="Q1" s="3" t="s">
        <v>25</v>
      </c>
    </row>
    <row r="2" spans="1:19" s="8" customFormat="1" ht="35.25" customHeight="1">
      <c r="A2" s="4"/>
      <c r="B2" s="138" t="s">
        <v>2</v>
      </c>
      <c r="C2" s="138"/>
      <c r="D2" s="138"/>
      <c r="E2" s="139" t="s">
        <v>39</v>
      </c>
      <c r="F2" s="139"/>
      <c r="G2" s="9"/>
      <c r="H2" s="9"/>
      <c r="N2" s="10" t="s">
        <v>3</v>
      </c>
      <c r="O2" s="11"/>
      <c r="P2" s="12"/>
      <c r="Q2" s="3" t="s">
        <v>24</v>
      </c>
    </row>
    <row r="3" spans="1:19" s="8" customFormat="1" ht="35.25" customHeight="1">
      <c r="A3" s="4"/>
      <c r="B3" s="138" t="s">
        <v>23</v>
      </c>
      <c r="C3" s="138"/>
      <c r="D3" s="138"/>
      <c r="E3" s="139" t="s">
        <v>24</v>
      </c>
      <c r="F3" s="139"/>
      <c r="N3" s="10" t="s">
        <v>4</v>
      </c>
      <c r="O3" s="11"/>
      <c r="P3" s="12">
        <f>+O7</f>
        <v>29.3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31"/>
      <c r="D5" s="20"/>
      <c r="E5" s="28">
        <v>17</v>
      </c>
      <c r="F5" s="14"/>
      <c r="G5" s="10" t="s">
        <v>47</v>
      </c>
      <c r="H5" s="21">
        <v>1.1100000000000001</v>
      </c>
      <c r="N5" s="137" t="s">
        <v>7</v>
      </c>
      <c r="O5" s="137"/>
      <c r="P5" s="81">
        <f>P1-P2-P3-P4</f>
        <v>267.99999999999994</v>
      </c>
      <c r="Q5" s="13"/>
      <c r="R5" s="14"/>
    </row>
    <row r="6" spans="1:19" s="8" customFormat="1" ht="31.5" customHeight="1" thickTop="1" thickBot="1">
      <c r="A6" s="4"/>
      <c r="B6" s="22" t="s">
        <v>8</v>
      </c>
      <c r="C6" s="22"/>
      <c r="D6" s="22"/>
      <c r="E6" s="14"/>
      <c r="F6" s="14"/>
      <c r="G6" s="10" t="s">
        <v>38</v>
      </c>
      <c r="H6" s="23">
        <v>11.11</v>
      </c>
      <c r="R6" s="13"/>
      <c r="S6" s="14"/>
    </row>
    <row r="7" spans="1:19" s="8" customFormat="1" ht="27" customHeight="1" thickBot="1">
      <c r="A7" s="62"/>
      <c r="B7" s="63"/>
      <c r="C7" s="63"/>
      <c r="D7" s="64" t="s">
        <v>26</v>
      </c>
      <c r="E7" s="145" t="s">
        <v>9</v>
      </c>
      <c r="F7" s="146"/>
      <c r="G7" s="65">
        <f t="shared" ref="G7:O7" si="0">SUM(G11:G30)</f>
        <v>330</v>
      </c>
      <c r="H7" s="65">
        <f t="shared" si="0"/>
        <v>155.1</v>
      </c>
      <c r="I7" s="66">
        <f t="shared" si="0"/>
        <v>81.8</v>
      </c>
      <c r="J7" s="67">
        <f t="shared" si="0"/>
        <v>0</v>
      </c>
      <c r="K7" s="68">
        <f t="shared" si="0"/>
        <v>10</v>
      </c>
      <c r="L7" s="68">
        <f t="shared" si="0"/>
        <v>0</v>
      </c>
      <c r="M7" s="68">
        <f t="shared" si="0"/>
        <v>50.4</v>
      </c>
      <c r="N7" s="68">
        <f t="shared" si="0"/>
        <v>297.3</v>
      </c>
      <c r="O7" s="69">
        <f t="shared" si="0"/>
        <v>29.3</v>
      </c>
      <c r="P7" s="13">
        <f>+N7-SUM(I7:M7)</f>
        <v>155.10000000000002</v>
      </c>
    </row>
    <row r="8" spans="1:19" ht="36" customHeight="1" thickBot="1">
      <c r="A8" s="158"/>
      <c r="B8" s="70"/>
      <c r="C8" s="161" t="s">
        <v>11</v>
      </c>
      <c r="D8" s="164" t="s">
        <v>22</v>
      </c>
      <c r="E8" s="161" t="s">
        <v>12</v>
      </c>
      <c r="F8" s="165" t="s">
        <v>28</v>
      </c>
      <c r="G8" s="168" t="s">
        <v>13</v>
      </c>
      <c r="H8" s="170" t="s">
        <v>14</v>
      </c>
      <c r="I8" s="140" t="s">
        <v>31</v>
      </c>
      <c r="J8" s="140" t="s">
        <v>33</v>
      </c>
      <c r="K8" s="140" t="s">
        <v>32</v>
      </c>
      <c r="L8" s="143" t="s">
        <v>29</v>
      </c>
      <c r="M8" s="144"/>
      <c r="N8" s="155" t="s">
        <v>15</v>
      </c>
      <c r="O8" s="173" t="s">
        <v>16</v>
      </c>
      <c r="P8" s="152" t="s">
        <v>17</v>
      </c>
      <c r="R8" s="2"/>
    </row>
    <row r="9" spans="1:19" ht="36" customHeight="1" thickTop="1" thickBot="1">
      <c r="A9" s="159"/>
      <c r="B9" s="32" t="s">
        <v>10</v>
      </c>
      <c r="C9" s="162"/>
      <c r="D9" s="162"/>
      <c r="E9" s="162"/>
      <c r="F9" s="166"/>
      <c r="G9" s="169"/>
      <c r="H9" s="171"/>
      <c r="I9" s="141" t="s">
        <v>31</v>
      </c>
      <c r="J9" s="141"/>
      <c r="K9" s="141" t="s">
        <v>30</v>
      </c>
      <c r="L9" s="147" t="s">
        <v>20</v>
      </c>
      <c r="M9" s="150" t="s">
        <v>21</v>
      </c>
      <c r="N9" s="156"/>
      <c r="O9" s="174"/>
      <c r="P9" s="153"/>
      <c r="R9" s="2"/>
    </row>
    <row r="10" spans="1:19" ht="37.5" customHeight="1" thickTop="1" thickBot="1">
      <c r="A10" s="160"/>
      <c r="B10" s="71"/>
      <c r="C10" s="163"/>
      <c r="D10" s="163"/>
      <c r="E10" s="163"/>
      <c r="F10" s="167"/>
      <c r="G10" s="72" t="s">
        <v>18</v>
      </c>
      <c r="H10" s="172"/>
      <c r="I10" s="142"/>
      <c r="J10" s="142"/>
      <c r="K10" s="142"/>
      <c r="L10" s="148"/>
      <c r="M10" s="151"/>
      <c r="N10" s="157"/>
      <c r="O10" s="175"/>
      <c r="P10" s="154"/>
      <c r="R10" s="2"/>
    </row>
    <row r="11" spans="1:19" ht="30" customHeight="1">
      <c r="A11" s="24">
        <v>1</v>
      </c>
      <c r="B11" s="80">
        <v>41976</v>
      </c>
      <c r="C11" s="75" t="s">
        <v>59</v>
      </c>
      <c r="D11" s="99" t="s">
        <v>60</v>
      </c>
      <c r="E11" s="100"/>
      <c r="F11" s="100" t="s">
        <v>48</v>
      </c>
      <c r="G11" s="91"/>
      <c r="H11" s="101">
        <f>IF($E$3="si",($H$5/$H$6*G11),IF($E$3="no",G11*$H$4,0))</f>
        <v>0</v>
      </c>
      <c r="I11" s="101"/>
      <c r="J11" s="102"/>
      <c r="K11" s="93"/>
      <c r="L11" s="94"/>
      <c r="M11" s="96">
        <v>4.4000000000000004</v>
      </c>
      <c r="N11" s="77">
        <f>SUM(H11:M11)</f>
        <v>4.4000000000000004</v>
      </c>
      <c r="O11" s="98">
        <v>4.4000000000000004</v>
      </c>
      <c r="P11" s="25"/>
      <c r="R11" s="2"/>
    </row>
    <row r="12" spans="1:19" s="74" customFormat="1" ht="30" customHeight="1">
      <c r="A12" s="24">
        <v>2</v>
      </c>
      <c r="B12" s="80">
        <v>41976</v>
      </c>
      <c r="C12" s="75" t="s">
        <v>59</v>
      </c>
      <c r="D12" s="99" t="s">
        <v>66</v>
      </c>
      <c r="E12" s="100"/>
      <c r="F12" s="100" t="s">
        <v>67</v>
      </c>
      <c r="G12" s="91">
        <v>55</v>
      </c>
      <c r="H12" s="101">
        <f t="shared" ref="H12:H30" si="1">IF($E$3="si",($H$5/$H$6*G12),IF($E$3="no",G12*$H$4,0))</f>
        <v>25.849999999999998</v>
      </c>
      <c r="I12" s="101"/>
      <c r="J12" s="102"/>
      <c r="K12" s="93"/>
      <c r="L12" s="95"/>
      <c r="M12" s="96"/>
      <c r="N12" s="77">
        <f>SUM(H12:M12)</f>
        <v>25.849999999999998</v>
      </c>
      <c r="O12" s="98"/>
      <c r="P12" s="78"/>
    </row>
    <row r="13" spans="1:19" ht="30" customHeight="1">
      <c r="A13" s="24">
        <v>3</v>
      </c>
      <c r="B13" s="80">
        <v>41976</v>
      </c>
      <c r="C13" s="75" t="s">
        <v>59</v>
      </c>
      <c r="D13" s="99" t="s">
        <v>66</v>
      </c>
      <c r="E13" s="100"/>
      <c r="F13" s="100" t="s">
        <v>68</v>
      </c>
      <c r="G13" s="91">
        <v>55</v>
      </c>
      <c r="H13" s="101">
        <f t="shared" si="1"/>
        <v>25.849999999999998</v>
      </c>
      <c r="I13" s="101"/>
      <c r="J13" s="102"/>
      <c r="K13" s="93"/>
      <c r="L13" s="96"/>
      <c r="M13" s="96"/>
      <c r="N13" s="77">
        <f t="shared" ref="N13:N17" si="2">SUM(H13:M13)</f>
        <v>25.849999999999998</v>
      </c>
      <c r="O13" s="98"/>
      <c r="P13" s="25"/>
      <c r="R13" s="2"/>
    </row>
    <row r="14" spans="1:19" ht="30" customHeight="1">
      <c r="A14" s="24">
        <v>4</v>
      </c>
      <c r="B14" s="80">
        <v>41976</v>
      </c>
      <c r="C14" s="75" t="s">
        <v>59</v>
      </c>
      <c r="D14" s="99" t="s">
        <v>51</v>
      </c>
      <c r="E14" s="100"/>
      <c r="F14" s="100" t="s">
        <v>49</v>
      </c>
      <c r="G14" s="91"/>
      <c r="H14" s="101">
        <f t="shared" si="1"/>
        <v>0</v>
      </c>
      <c r="I14" s="101">
        <v>19</v>
      </c>
      <c r="J14" s="102"/>
      <c r="K14" s="93"/>
      <c r="L14" s="94"/>
      <c r="M14" s="96"/>
      <c r="N14" s="77">
        <f t="shared" si="2"/>
        <v>19</v>
      </c>
      <c r="O14" s="98"/>
      <c r="P14" s="25"/>
      <c r="R14" s="2"/>
    </row>
    <row r="15" spans="1:19" s="74" customFormat="1" ht="30" customHeight="1">
      <c r="A15" s="24">
        <v>5</v>
      </c>
      <c r="B15" s="80">
        <v>41976</v>
      </c>
      <c r="C15" s="75" t="s">
        <v>59</v>
      </c>
      <c r="D15" s="117" t="s">
        <v>81</v>
      </c>
      <c r="E15" s="100"/>
      <c r="F15" s="100"/>
      <c r="G15" s="91"/>
      <c r="H15" s="101">
        <f t="shared" si="1"/>
        <v>0</v>
      </c>
      <c r="I15" s="101"/>
      <c r="J15" s="102"/>
      <c r="K15" s="93"/>
      <c r="L15" s="94"/>
      <c r="M15" s="96">
        <v>9.4</v>
      </c>
      <c r="N15" s="77">
        <f t="shared" si="2"/>
        <v>9.4</v>
      </c>
      <c r="O15" s="98">
        <v>9.4</v>
      </c>
      <c r="P15" s="78"/>
    </row>
    <row r="16" spans="1:19" s="74" customFormat="1" ht="30" customHeight="1">
      <c r="A16" s="24">
        <v>6</v>
      </c>
      <c r="B16" s="80">
        <v>41976</v>
      </c>
      <c r="C16" s="75" t="s">
        <v>59</v>
      </c>
      <c r="D16" s="117" t="s">
        <v>69</v>
      </c>
      <c r="E16" s="100"/>
      <c r="F16" s="100" t="s">
        <v>68</v>
      </c>
      <c r="G16" s="91"/>
      <c r="H16" s="101"/>
      <c r="I16" s="101">
        <f>2.9+3.3</f>
        <v>6.1999999999999993</v>
      </c>
      <c r="J16" s="102"/>
      <c r="K16" s="93"/>
      <c r="L16" s="94"/>
      <c r="M16" s="96"/>
      <c r="N16" s="77">
        <f t="shared" si="2"/>
        <v>6.1999999999999993</v>
      </c>
      <c r="O16" s="98"/>
      <c r="P16" s="78"/>
    </row>
    <row r="17" spans="1:18" ht="31.5" customHeight="1">
      <c r="A17" s="24">
        <v>7</v>
      </c>
      <c r="B17" s="88">
        <v>41982</v>
      </c>
      <c r="C17" s="89" t="s">
        <v>70</v>
      </c>
      <c r="D17" s="99" t="s">
        <v>66</v>
      </c>
      <c r="E17" s="100"/>
      <c r="F17" s="100" t="s">
        <v>67</v>
      </c>
      <c r="G17" s="91">
        <v>55</v>
      </c>
      <c r="H17" s="101">
        <f t="shared" si="1"/>
        <v>25.849999999999998</v>
      </c>
      <c r="I17" s="101"/>
      <c r="J17" s="102"/>
      <c r="K17" s="93"/>
      <c r="L17" s="94"/>
      <c r="M17" s="96"/>
      <c r="N17" s="77">
        <f t="shared" si="2"/>
        <v>25.849999999999998</v>
      </c>
      <c r="O17" s="97"/>
      <c r="P17" s="25"/>
      <c r="R17" s="2"/>
    </row>
    <row r="18" spans="1:18" ht="31.5" customHeight="1">
      <c r="A18" s="24">
        <v>8</v>
      </c>
      <c r="B18" s="88">
        <v>41982</v>
      </c>
      <c r="C18" s="89" t="s">
        <v>70</v>
      </c>
      <c r="D18" s="99" t="s">
        <v>66</v>
      </c>
      <c r="E18" s="100"/>
      <c r="F18" s="100" t="s">
        <v>68</v>
      </c>
      <c r="G18" s="91">
        <v>55</v>
      </c>
      <c r="H18" s="101">
        <f t="shared" si="1"/>
        <v>25.849999999999998</v>
      </c>
      <c r="I18" s="101"/>
      <c r="J18" s="102"/>
      <c r="K18" s="93"/>
      <c r="L18" s="94"/>
      <c r="M18" s="96"/>
      <c r="N18" s="77">
        <f t="shared" ref="N18" si="3">SUM(H18:M18)</f>
        <v>25.849999999999998</v>
      </c>
      <c r="O18" s="97"/>
      <c r="P18" s="25"/>
      <c r="R18" s="2"/>
    </row>
    <row r="19" spans="1:18" s="74" customFormat="1" ht="30" customHeight="1">
      <c r="A19" s="24">
        <v>9</v>
      </c>
      <c r="B19" s="88">
        <v>41982</v>
      </c>
      <c r="C19" s="89" t="s">
        <v>70</v>
      </c>
      <c r="D19" s="99" t="s">
        <v>64</v>
      </c>
      <c r="E19" s="100"/>
      <c r="F19" s="100" t="s">
        <v>49</v>
      </c>
      <c r="G19" s="91"/>
      <c r="H19" s="101">
        <f t="shared" si="1"/>
        <v>0</v>
      </c>
      <c r="I19" s="101"/>
      <c r="J19" s="102"/>
      <c r="K19" s="93"/>
      <c r="L19" s="94"/>
      <c r="M19" s="96">
        <v>15.5</v>
      </c>
      <c r="N19" s="77">
        <f t="shared" ref="N19:N22" si="4">SUM(H19:M19)</f>
        <v>15.5</v>
      </c>
      <c r="O19" s="98">
        <v>15.5</v>
      </c>
      <c r="P19" s="78"/>
    </row>
    <row r="20" spans="1:18" s="74" customFormat="1" ht="30" customHeight="1">
      <c r="A20" s="24">
        <v>10</v>
      </c>
      <c r="B20" s="88">
        <v>41982</v>
      </c>
      <c r="C20" s="89" t="s">
        <v>70</v>
      </c>
      <c r="D20" s="99" t="s">
        <v>69</v>
      </c>
      <c r="E20" s="100"/>
      <c r="F20" s="100" t="s">
        <v>68</v>
      </c>
      <c r="G20" s="91"/>
      <c r="H20" s="101"/>
      <c r="I20" s="101">
        <v>5.8</v>
      </c>
      <c r="J20" s="102"/>
      <c r="K20" s="93"/>
      <c r="L20" s="94"/>
      <c r="M20" s="96"/>
      <c r="N20" s="77">
        <f t="shared" si="4"/>
        <v>5.8</v>
      </c>
      <c r="O20" s="98"/>
      <c r="P20" s="78"/>
    </row>
    <row r="21" spans="1:18" s="74" customFormat="1" ht="30" customHeight="1">
      <c r="A21" s="24">
        <v>11</v>
      </c>
      <c r="B21" s="88">
        <v>41987</v>
      </c>
      <c r="C21" s="89" t="s">
        <v>71</v>
      </c>
      <c r="D21" s="99" t="s">
        <v>60</v>
      </c>
      <c r="E21" s="100"/>
      <c r="F21" s="100" t="s">
        <v>49</v>
      </c>
      <c r="G21" s="91"/>
      <c r="H21" s="101">
        <f t="shared" si="1"/>
        <v>0</v>
      </c>
      <c r="I21" s="101"/>
      <c r="J21" s="102"/>
      <c r="K21" s="93"/>
      <c r="L21" s="94"/>
      <c r="M21" s="96">
        <v>2.9</v>
      </c>
      <c r="N21" s="77">
        <f t="shared" si="4"/>
        <v>2.9</v>
      </c>
      <c r="O21" s="97"/>
      <c r="P21" s="78"/>
    </row>
    <row r="22" spans="1:18" s="74" customFormat="1" ht="31.5" customHeight="1">
      <c r="A22" s="24">
        <v>12</v>
      </c>
      <c r="B22" s="88">
        <v>41987</v>
      </c>
      <c r="C22" s="89" t="s">
        <v>71</v>
      </c>
      <c r="D22" s="99" t="s">
        <v>85</v>
      </c>
      <c r="E22" s="100"/>
      <c r="F22" s="100" t="s">
        <v>49</v>
      </c>
      <c r="G22" s="91"/>
      <c r="H22" s="101">
        <f t="shared" si="1"/>
        <v>0</v>
      </c>
      <c r="I22" s="101"/>
      <c r="J22" s="102"/>
      <c r="K22" s="93"/>
      <c r="L22" s="94"/>
      <c r="M22" s="96">
        <v>12</v>
      </c>
      <c r="N22" s="77">
        <f t="shared" si="4"/>
        <v>12</v>
      </c>
      <c r="O22" s="97"/>
      <c r="P22" s="78"/>
    </row>
    <row r="23" spans="1:18" s="74" customFormat="1" ht="31.5" customHeight="1">
      <c r="A23" s="24">
        <v>13</v>
      </c>
      <c r="B23" s="88">
        <v>41987</v>
      </c>
      <c r="C23" s="89" t="s">
        <v>71</v>
      </c>
      <c r="D23" s="99" t="s">
        <v>74</v>
      </c>
      <c r="E23" s="100"/>
      <c r="F23" s="100" t="s">
        <v>75</v>
      </c>
      <c r="G23" s="91"/>
      <c r="H23" s="101">
        <f t="shared" si="1"/>
        <v>0</v>
      </c>
      <c r="I23" s="101"/>
      <c r="J23" s="102"/>
      <c r="K23" s="93">
        <v>10</v>
      </c>
      <c r="L23" s="94"/>
      <c r="M23" s="96"/>
      <c r="N23" s="77">
        <f t="shared" ref="N23:N30" si="5">SUM(H23:M23)</f>
        <v>10</v>
      </c>
      <c r="O23" s="98"/>
      <c r="P23" s="78"/>
    </row>
    <row r="24" spans="1:18" s="74" customFormat="1" ht="31.5" customHeight="1">
      <c r="A24" s="24">
        <v>14</v>
      </c>
      <c r="B24" s="88">
        <v>41987</v>
      </c>
      <c r="C24" s="89" t="s">
        <v>71</v>
      </c>
      <c r="D24" s="99" t="s">
        <v>66</v>
      </c>
      <c r="E24" s="100"/>
      <c r="F24" s="100" t="s">
        <v>67</v>
      </c>
      <c r="G24" s="91">
        <v>55</v>
      </c>
      <c r="H24" s="101">
        <f t="shared" si="1"/>
        <v>25.849999999999998</v>
      </c>
      <c r="I24" s="101"/>
      <c r="J24" s="102"/>
      <c r="K24" s="93"/>
      <c r="L24" s="94"/>
      <c r="M24" s="96"/>
      <c r="N24" s="77">
        <f t="shared" si="5"/>
        <v>25.849999999999998</v>
      </c>
      <c r="O24" s="98"/>
      <c r="P24" s="78"/>
    </row>
    <row r="25" spans="1:18" s="74" customFormat="1" ht="31.5" customHeight="1">
      <c r="A25" s="24">
        <v>15</v>
      </c>
      <c r="B25" s="88">
        <v>41991</v>
      </c>
      <c r="C25" s="89" t="s">
        <v>71</v>
      </c>
      <c r="D25" s="99" t="s">
        <v>66</v>
      </c>
      <c r="E25" s="100"/>
      <c r="F25" s="100" t="s">
        <v>68</v>
      </c>
      <c r="G25" s="91">
        <v>55</v>
      </c>
      <c r="H25" s="101">
        <f t="shared" si="1"/>
        <v>25.849999999999998</v>
      </c>
      <c r="I25" s="101"/>
      <c r="J25" s="102"/>
      <c r="K25" s="93"/>
      <c r="L25" s="94"/>
      <c r="M25" s="96"/>
      <c r="N25" s="77">
        <f t="shared" si="5"/>
        <v>25.849999999999998</v>
      </c>
      <c r="O25" s="98"/>
      <c r="P25" s="78"/>
    </row>
    <row r="26" spans="1:18" s="74" customFormat="1" ht="31.5" customHeight="1">
      <c r="A26" s="24">
        <v>16</v>
      </c>
      <c r="B26" s="88">
        <v>41991</v>
      </c>
      <c r="C26" s="89" t="s">
        <v>71</v>
      </c>
      <c r="D26" s="99" t="s">
        <v>51</v>
      </c>
      <c r="E26" s="100"/>
      <c r="F26" s="100" t="s">
        <v>49</v>
      </c>
      <c r="G26" s="91"/>
      <c r="H26" s="101">
        <f t="shared" si="1"/>
        <v>0</v>
      </c>
      <c r="I26" s="101">
        <v>45</v>
      </c>
      <c r="J26" s="102"/>
      <c r="K26" s="93"/>
      <c r="L26" s="94"/>
      <c r="M26" s="96"/>
      <c r="N26" s="77">
        <f t="shared" si="5"/>
        <v>45</v>
      </c>
      <c r="O26" s="98"/>
      <c r="P26" s="78"/>
    </row>
    <row r="27" spans="1:18" s="74" customFormat="1" ht="30" customHeight="1">
      <c r="A27" s="24">
        <v>17</v>
      </c>
      <c r="B27" s="88">
        <v>41991</v>
      </c>
      <c r="C27" s="89" t="s">
        <v>71</v>
      </c>
      <c r="D27" s="99" t="s">
        <v>69</v>
      </c>
      <c r="E27" s="100"/>
      <c r="F27" s="100" t="s">
        <v>68</v>
      </c>
      <c r="G27" s="91"/>
      <c r="H27" s="101">
        <f t="shared" si="1"/>
        <v>0</v>
      </c>
      <c r="I27" s="101">
        <f>2.9*2</f>
        <v>5.8</v>
      </c>
      <c r="J27" s="102"/>
      <c r="K27" s="93"/>
      <c r="L27" s="94"/>
      <c r="M27" s="96"/>
      <c r="N27" s="77">
        <f t="shared" si="5"/>
        <v>5.8</v>
      </c>
      <c r="O27" s="98"/>
      <c r="P27" s="78"/>
    </row>
    <row r="28" spans="1:18" s="74" customFormat="1" ht="30" customHeight="1">
      <c r="A28" s="24">
        <v>18</v>
      </c>
      <c r="B28" s="88">
        <v>41991</v>
      </c>
      <c r="C28" s="89" t="s">
        <v>71</v>
      </c>
      <c r="D28" s="99" t="s">
        <v>60</v>
      </c>
      <c r="E28" s="100"/>
      <c r="F28" s="100" t="s">
        <v>49</v>
      </c>
      <c r="G28" s="91"/>
      <c r="H28" s="101">
        <f t="shared" si="1"/>
        <v>0</v>
      </c>
      <c r="I28" s="101"/>
      <c r="J28" s="102"/>
      <c r="K28" s="93"/>
      <c r="L28" s="94"/>
      <c r="M28" s="96">
        <v>3.3</v>
      </c>
      <c r="N28" s="77">
        <f t="shared" si="5"/>
        <v>3.3</v>
      </c>
      <c r="O28" s="98"/>
      <c r="P28" s="78"/>
    </row>
    <row r="29" spans="1:18" s="74" customFormat="1" ht="30" customHeight="1">
      <c r="A29" s="24">
        <v>19</v>
      </c>
      <c r="B29" s="88">
        <v>41991</v>
      </c>
      <c r="C29" s="89" t="s">
        <v>71</v>
      </c>
      <c r="D29" s="99" t="s">
        <v>60</v>
      </c>
      <c r="E29" s="116"/>
      <c r="F29" s="100" t="s">
        <v>49</v>
      </c>
      <c r="G29" s="83"/>
      <c r="H29" s="101">
        <f t="shared" si="1"/>
        <v>0</v>
      </c>
      <c r="I29" s="84"/>
      <c r="J29" s="102"/>
      <c r="K29" s="93"/>
      <c r="L29" s="94"/>
      <c r="M29" s="96">
        <v>2.9</v>
      </c>
      <c r="N29" s="77">
        <f t="shared" si="5"/>
        <v>2.9</v>
      </c>
      <c r="O29" s="98"/>
      <c r="P29" s="78"/>
    </row>
    <row r="30" spans="1:18" s="74" customFormat="1" ht="30" customHeight="1">
      <c r="A30" s="24">
        <v>20</v>
      </c>
      <c r="B30" s="80"/>
      <c r="C30" s="75"/>
      <c r="D30" s="115"/>
      <c r="E30" s="116"/>
      <c r="F30" s="116"/>
      <c r="G30" s="83"/>
      <c r="H30" s="101">
        <f t="shared" si="1"/>
        <v>0</v>
      </c>
      <c r="I30" s="84"/>
      <c r="J30" s="102"/>
      <c r="K30" s="93"/>
      <c r="L30" s="94"/>
      <c r="M30" s="96"/>
      <c r="N30" s="77">
        <f t="shared" si="5"/>
        <v>0</v>
      </c>
      <c r="O30" s="98"/>
      <c r="P30" s="78"/>
    </row>
    <row r="31" spans="1:18">
      <c r="A31" s="29"/>
      <c r="B31" s="30"/>
      <c r="C31" s="30"/>
      <c r="D31" s="30"/>
      <c r="E31" s="30"/>
      <c r="F31" s="30"/>
      <c r="G31" s="30"/>
      <c r="H31" s="30"/>
      <c r="I31" s="30"/>
      <c r="J31" s="44"/>
      <c r="K31" s="44"/>
      <c r="L31" s="30"/>
      <c r="M31" s="30"/>
      <c r="N31" s="30"/>
      <c r="O31" s="30"/>
      <c r="P31" s="44"/>
      <c r="Q31" s="3"/>
    </row>
    <row r="32" spans="1:18">
      <c r="A32" s="34"/>
      <c r="B32" s="35"/>
      <c r="C32" s="36"/>
      <c r="D32" s="37"/>
      <c r="E32" s="37"/>
      <c r="F32" s="38"/>
      <c r="G32" s="39"/>
      <c r="H32" s="40"/>
      <c r="I32" s="41"/>
      <c r="J32" s="44"/>
      <c r="K32" s="44"/>
      <c r="L32" s="41"/>
      <c r="M32" s="41"/>
      <c r="N32" s="42"/>
      <c r="O32" s="43"/>
      <c r="P32" s="44"/>
      <c r="Q32" s="3"/>
    </row>
    <row r="33" spans="1:17">
      <c r="A33" s="29"/>
      <c r="B33" s="33" t="s">
        <v>34</v>
      </c>
      <c r="C33" s="33"/>
      <c r="D33" s="33"/>
      <c r="E33" s="30"/>
      <c r="F33" s="30"/>
      <c r="G33" s="33" t="s">
        <v>36</v>
      </c>
      <c r="H33" s="33"/>
      <c r="I33" s="33"/>
      <c r="J33" s="44"/>
      <c r="K33" s="44"/>
      <c r="L33" s="33" t="s">
        <v>35</v>
      </c>
      <c r="M33" s="33"/>
      <c r="N33" s="33"/>
      <c r="O33" s="30"/>
      <c r="P33" s="44"/>
      <c r="Q33" s="3"/>
    </row>
    <row r="34" spans="1:17">
      <c r="A34" s="29"/>
      <c r="B34" s="30"/>
      <c r="C34" s="30"/>
      <c r="D34" s="30"/>
      <c r="E34" s="30"/>
      <c r="F34" s="30"/>
      <c r="G34" s="30"/>
      <c r="H34" s="30"/>
      <c r="I34" s="30"/>
      <c r="J34" s="44"/>
      <c r="K34" s="44"/>
      <c r="L34" s="30"/>
      <c r="M34" s="30"/>
      <c r="N34" s="30"/>
      <c r="O34" s="30"/>
      <c r="P34" s="44"/>
      <c r="Q34" s="3"/>
    </row>
    <row r="35" spans="1:17">
      <c r="A35" s="29"/>
      <c r="B35" s="30"/>
      <c r="C35" s="30"/>
      <c r="D35" s="30"/>
      <c r="E35" s="30"/>
      <c r="F35" s="30"/>
      <c r="G35" s="30"/>
      <c r="H35" s="30"/>
      <c r="I35" s="30"/>
      <c r="J35" s="44"/>
      <c r="K35" s="44"/>
      <c r="L35" s="30"/>
      <c r="M35" s="30"/>
      <c r="N35" s="30"/>
      <c r="O35" s="30"/>
      <c r="P35" s="44"/>
      <c r="Q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32:M32 I19:J22 L19:M22 G19:G22 I18:M18 I23:M30 L11:M17 I11:J17 G11:G17 H11:H30">
      <formula1>0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textLength" operator="greaterThan" allowBlank="1" showErrorMessage="1" sqref="D32:E32">
      <formula1>1</formula1>
      <formula2>0</formula2>
    </dataValidation>
    <dataValidation type="textLength" operator="greaterThan" sqref="F32 F11:F30">
      <formula1>1</formula1>
      <formula2>0</formula2>
    </dataValidation>
    <dataValidation type="date" operator="greaterThanOrEqual" showErrorMessage="1" errorTitle="Data" error="Inserire una data superiore al 1/11/2000" sqref="B32 B11:B30">
      <formula1>36831</formula1>
      <formula2>0</formula2>
    </dataValidation>
    <dataValidation type="textLength" operator="greaterThan" allowBlank="1" sqref="C3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rowBreaks count="1" manualBreakCount="1">
    <brk id="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44" zoomScaleSheetLayoutView="44" workbookViewId="0">
      <pane ySplit="5" topLeftCell="A6" activePane="bottomLeft" state="frozen"/>
      <selection pane="bottomLeft" activeCell="H37" sqref="H37"/>
    </sheetView>
  </sheetViews>
  <sheetFormatPr defaultRowHeight="18.75"/>
  <cols>
    <col min="1" max="1" width="6.7109375" style="1" customWidth="1"/>
    <col min="2" max="2" width="16.5703125" style="74" customWidth="1"/>
    <col min="3" max="3" width="27.7109375" style="74" customWidth="1"/>
    <col min="4" max="4" width="49.28515625" style="74" bestFit="1" customWidth="1"/>
    <col min="5" max="5" width="22.85546875" style="74" customWidth="1"/>
    <col min="6" max="6" width="42.85546875" style="74" customWidth="1"/>
    <col min="7" max="7" width="18.28515625" style="74" customWidth="1"/>
    <col min="8" max="8" width="26.42578125" style="74" customWidth="1"/>
    <col min="9" max="9" width="22.42578125" style="74" customWidth="1"/>
    <col min="10" max="10" width="25.85546875" style="74" customWidth="1"/>
    <col min="11" max="11" width="20" style="74" customWidth="1"/>
    <col min="12" max="12" width="25.5703125" style="74" customWidth="1"/>
    <col min="13" max="13" width="19.85546875" style="74" customWidth="1"/>
    <col min="14" max="14" width="30.7109375" style="74" customWidth="1"/>
    <col min="15" max="15" width="27.28515625" style="74" customWidth="1"/>
    <col min="16" max="16" width="19.85546875" style="74" customWidth="1"/>
    <col min="17" max="17" width="19.85546875" style="3" hidden="1" customWidth="1"/>
    <col min="18" max="18" width="31.140625" style="74" customWidth="1"/>
    <col min="19" max="16384" width="9.140625" style="74"/>
  </cols>
  <sheetData>
    <row r="1" spans="1:18" s="8" customFormat="1" ht="65.25" customHeight="1">
      <c r="A1" s="4"/>
      <c r="B1" s="149" t="s">
        <v>0</v>
      </c>
      <c r="C1" s="149"/>
      <c r="D1" s="139" t="s">
        <v>37</v>
      </c>
      <c r="E1" s="139"/>
      <c r="F1" s="27">
        <v>41974</v>
      </c>
      <c r="G1" s="26" t="s">
        <v>53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2683</v>
      </c>
      <c r="Q1" s="3" t="s">
        <v>25</v>
      </c>
      <c r="R1" s="46">
        <f>SUM(R11:R15)</f>
        <v>97.44</v>
      </c>
    </row>
    <row r="2" spans="1:18" s="8" customFormat="1" ht="57.75" customHeight="1">
      <c r="A2" s="4"/>
      <c r="B2" s="138" t="s">
        <v>2</v>
      </c>
      <c r="C2" s="138"/>
      <c r="D2" s="139" t="s">
        <v>39</v>
      </c>
      <c r="E2" s="139"/>
      <c r="F2" s="9"/>
      <c r="G2" s="9"/>
      <c r="N2" s="10" t="s">
        <v>3</v>
      </c>
      <c r="O2" s="11"/>
      <c r="P2" s="12">
        <v>1497</v>
      </c>
      <c r="Q2" s="3"/>
      <c r="R2" s="46">
        <v>54.21</v>
      </c>
    </row>
    <row r="3" spans="1:18" s="8" customFormat="1" ht="35.25" customHeight="1">
      <c r="A3" s="4"/>
      <c r="B3" s="138" t="s">
        <v>23</v>
      </c>
      <c r="C3" s="138"/>
      <c r="D3" s="139" t="s">
        <v>24</v>
      </c>
      <c r="E3" s="139"/>
      <c r="N3" s="10" t="s">
        <v>4</v>
      </c>
      <c r="O3" s="11"/>
      <c r="P3" s="47">
        <f>+O7</f>
        <v>1184</v>
      </c>
      <c r="Q3" s="13"/>
      <c r="R3" s="46">
        <f>SUM(R12:R13,R16)</f>
        <v>43.15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4"/>
      <c r="K4" s="74"/>
      <c r="L4" s="74"/>
      <c r="M4" s="74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5</v>
      </c>
      <c r="E5" s="14"/>
      <c r="F5" s="10" t="s">
        <v>40</v>
      </c>
      <c r="G5" s="48">
        <v>1</v>
      </c>
      <c r="N5" s="137" t="s">
        <v>7</v>
      </c>
      <c r="O5" s="137"/>
      <c r="P5" s="87">
        <f>P1-P2-P3-P4</f>
        <v>2</v>
      </c>
      <c r="Q5" s="82"/>
      <c r="R5" s="46">
        <f>R1-R2-R3</f>
        <v>7.9999999999998295E-2</v>
      </c>
    </row>
    <row r="6" spans="1:18" s="8" customFormat="1" ht="43.5" customHeight="1" thickTop="1" thickBot="1">
      <c r="A6" s="4"/>
      <c r="B6" s="49" t="s">
        <v>87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83" t="s">
        <v>42</v>
      </c>
      <c r="B7" s="184"/>
      <c r="C7" s="185"/>
      <c r="D7" s="186" t="s">
        <v>9</v>
      </c>
      <c r="E7" s="187"/>
      <c r="F7" s="187"/>
      <c r="G7" s="51">
        <f t="shared" ref="G7:O7" si="0">SUM(G11:G18)</f>
        <v>0</v>
      </c>
      <c r="H7" s="52">
        <f t="shared" si="0"/>
        <v>0</v>
      </c>
      <c r="I7" s="53">
        <f t="shared" si="0"/>
        <v>0</v>
      </c>
      <c r="J7" s="53">
        <f t="shared" si="0"/>
        <v>1104</v>
      </c>
      <c r="K7" s="53">
        <f t="shared" si="0"/>
        <v>0</v>
      </c>
      <c r="L7" s="53">
        <f t="shared" si="0"/>
        <v>0</v>
      </c>
      <c r="M7" s="54">
        <f t="shared" si="0"/>
        <v>1579</v>
      </c>
      <c r="N7" s="55">
        <f t="shared" si="0"/>
        <v>2683</v>
      </c>
      <c r="O7" s="56">
        <f t="shared" si="0"/>
        <v>1184</v>
      </c>
      <c r="P7" s="13">
        <f>+N7-SUM(H7:M7)</f>
        <v>0</v>
      </c>
    </row>
    <row r="8" spans="1:18" ht="36" customHeight="1" thickTop="1" thickBot="1">
      <c r="A8" s="188"/>
      <c r="B8" s="162" t="s">
        <v>10</v>
      </c>
      <c r="C8" s="162" t="s">
        <v>11</v>
      </c>
      <c r="D8" s="189" t="s">
        <v>22</v>
      </c>
      <c r="E8" s="162" t="s">
        <v>43</v>
      </c>
      <c r="F8" s="191" t="s">
        <v>44</v>
      </c>
      <c r="G8" s="192" t="s">
        <v>13</v>
      </c>
      <c r="H8" s="194" t="s">
        <v>14</v>
      </c>
      <c r="I8" s="141" t="s">
        <v>31</v>
      </c>
      <c r="J8" s="195" t="s">
        <v>33</v>
      </c>
      <c r="K8" s="195" t="s">
        <v>32</v>
      </c>
      <c r="L8" s="196" t="s">
        <v>45</v>
      </c>
      <c r="M8" s="197"/>
      <c r="N8" s="156" t="s">
        <v>15</v>
      </c>
      <c r="O8" s="174" t="s">
        <v>16</v>
      </c>
      <c r="P8" s="176" t="s">
        <v>17</v>
      </c>
      <c r="Q8" s="74"/>
      <c r="R8" s="177" t="s">
        <v>46</v>
      </c>
    </row>
    <row r="9" spans="1:18" ht="36" customHeight="1" thickTop="1" thickBot="1">
      <c r="A9" s="188"/>
      <c r="B9" s="162" t="s">
        <v>10</v>
      </c>
      <c r="C9" s="162"/>
      <c r="D9" s="190"/>
      <c r="E9" s="162"/>
      <c r="F9" s="191"/>
      <c r="G9" s="193"/>
      <c r="H9" s="194" t="s">
        <v>31</v>
      </c>
      <c r="I9" s="141" t="s">
        <v>31</v>
      </c>
      <c r="J9" s="141"/>
      <c r="K9" s="141" t="s">
        <v>30</v>
      </c>
      <c r="L9" s="147" t="s">
        <v>20</v>
      </c>
      <c r="M9" s="181" t="s">
        <v>21</v>
      </c>
      <c r="N9" s="156"/>
      <c r="O9" s="174"/>
      <c r="P9" s="176"/>
      <c r="Q9" s="74"/>
      <c r="R9" s="178"/>
    </row>
    <row r="10" spans="1:18" ht="37.5" customHeight="1" thickTop="1" thickBot="1">
      <c r="A10" s="188"/>
      <c r="B10" s="162"/>
      <c r="C10" s="162"/>
      <c r="D10" s="190"/>
      <c r="E10" s="162"/>
      <c r="F10" s="191"/>
      <c r="G10" s="57" t="s">
        <v>18</v>
      </c>
      <c r="H10" s="194"/>
      <c r="I10" s="141"/>
      <c r="J10" s="141"/>
      <c r="K10" s="141"/>
      <c r="L10" s="180"/>
      <c r="M10" s="182"/>
      <c r="N10" s="156"/>
      <c r="O10" s="174"/>
      <c r="P10" s="176"/>
      <c r="Q10" s="74"/>
      <c r="R10" s="179"/>
    </row>
    <row r="11" spans="1:18" ht="30" customHeight="1" thickTop="1">
      <c r="A11" s="79">
        <v>1</v>
      </c>
      <c r="B11" s="88">
        <v>41976</v>
      </c>
      <c r="C11" s="89" t="s">
        <v>62</v>
      </c>
      <c r="D11" s="89" t="s">
        <v>63</v>
      </c>
      <c r="E11" s="90" t="s">
        <v>65</v>
      </c>
      <c r="F11" s="91" t="s">
        <v>86</v>
      </c>
      <c r="G11" s="91"/>
      <c r="H11" s="92"/>
      <c r="I11" s="93"/>
      <c r="J11" s="106">
        <v>700</v>
      </c>
      <c r="K11" s="107"/>
      <c r="L11" s="108"/>
      <c r="M11" s="109"/>
      <c r="N11" s="103">
        <f t="shared" ref="N11:N18" si="1">SUM(H11:M11)</f>
        <v>700</v>
      </c>
      <c r="O11" s="105"/>
      <c r="P11" s="78"/>
      <c r="Q11" s="74"/>
      <c r="R11" s="59">
        <v>25.35</v>
      </c>
    </row>
    <row r="12" spans="1:18" ht="30" customHeight="1">
      <c r="A12" s="24">
        <v>2</v>
      </c>
      <c r="B12" s="88">
        <v>41976</v>
      </c>
      <c r="C12" s="89" t="s">
        <v>62</v>
      </c>
      <c r="D12" s="89" t="s">
        <v>64</v>
      </c>
      <c r="E12" s="90" t="s">
        <v>65</v>
      </c>
      <c r="F12" s="91"/>
      <c r="G12" s="91"/>
      <c r="H12" s="92"/>
      <c r="I12" s="93"/>
      <c r="J12" s="106"/>
      <c r="K12" s="107"/>
      <c r="L12" s="108"/>
      <c r="M12" s="109">
        <v>472</v>
      </c>
      <c r="N12" s="103">
        <f t="shared" si="1"/>
        <v>472</v>
      </c>
      <c r="O12" s="105">
        <v>472</v>
      </c>
      <c r="P12" s="78"/>
      <c r="Q12" s="74"/>
      <c r="R12" s="60">
        <v>17.010000000000002</v>
      </c>
    </row>
    <row r="13" spans="1:18" ht="30" customHeight="1">
      <c r="A13" s="79">
        <v>3</v>
      </c>
      <c r="B13" s="88">
        <v>41976</v>
      </c>
      <c r="C13" s="89" t="s">
        <v>62</v>
      </c>
      <c r="D13" s="89" t="s">
        <v>50</v>
      </c>
      <c r="E13" s="90" t="s">
        <v>65</v>
      </c>
      <c r="F13" s="91"/>
      <c r="G13" s="91"/>
      <c r="H13" s="92"/>
      <c r="I13" s="93"/>
      <c r="J13" s="106"/>
      <c r="K13" s="107"/>
      <c r="L13" s="108"/>
      <c r="M13" s="109">
        <v>1062</v>
      </c>
      <c r="N13" s="103">
        <f t="shared" si="1"/>
        <v>1062</v>
      </c>
      <c r="O13" s="105">
        <v>1062</v>
      </c>
      <c r="P13" s="78"/>
      <c r="Q13" s="74"/>
      <c r="R13" s="60">
        <v>38.82</v>
      </c>
    </row>
    <row r="14" spans="1:18" ht="30" customHeight="1">
      <c r="A14" s="24">
        <v>4</v>
      </c>
      <c r="B14" s="88">
        <v>41976</v>
      </c>
      <c r="C14" s="89" t="s">
        <v>62</v>
      </c>
      <c r="D14" s="89" t="s">
        <v>63</v>
      </c>
      <c r="E14" s="90" t="s">
        <v>65</v>
      </c>
      <c r="F14" s="91"/>
      <c r="G14" s="91"/>
      <c r="H14" s="92"/>
      <c r="I14" s="93"/>
      <c r="J14" s="118">
        <v>404</v>
      </c>
      <c r="K14" s="107"/>
      <c r="L14" s="108"/>
      <c r="M14" s="109"/>
      <c r="N14" s="103">
        <f t="shared" si="1"/>
        <v>404</v>
      </c>
      <c r="O14" s="105"/>
      <c r="P14" s="78"/>
      <c r="Q14" s="74"/>
      <c r="R14" s="58">
        <v>14.63</v>
      </c>
    </row>
    <row r="15" spans="1:18" ht="30" customHeight="1">
      <c r="A15" s="79">
        <v>5</v>
      </c>
      <c r="B15" s="88">
        <v>41976</v>
      </c>
      <c r="C15" s="89" t="s">
        <v>62</v>
      </c>
      <c r="D15" s="89" t="s">
        <v>60</v>
      </c>
      <c r="E15" s="90" t="s">
        <v>65</v>
      </c>
      <c r="F15" s="91"/>
      <c r="G15" s="91"/>
      <c r="H15" s="92"/>
      <c r="I15" s="93"/>
      <c r="J15" s="106"/>
      <c r="K15" s="107"/>
      <c r="L15" s="108"/>
      <c r="M15" s="109">
        <v>45</v>
      </c>
      <c r="N15" s="103">
        <f t="shared" si="1"/>
        <v>45</v>
      </c>
      <c r="O15" s="105"/>
      <c r="P15" s="78"/>
      <c r="Q15" s="74"/>
      <c r="R15" s="58">
        <v>1.63</v>
      </c>
    </row>
    <row r="16" spans="1:18" ht="30" customHeight="1">
      <c r="A16" s="24">
        <v>6</v>
      </c>
      <c r="B16" s="119">
        <v>42004</v>
      </c>
      <c r="C16" s="120" t="s">
        <v>62</v>
      </c>
      <c r="D16" s="120" t="s">
        <v>80</v>
      </c>
      <c r="E16" s="121"/>
      <c r="F16" s="122"/>
      <c r="G16" s="122"/>
      <c r="H16" s="123"/>
      <c r="I16" s="124"/>
      <c r="J16" s="125"/>
      <c r="K16" s="126"/>
      <c r="L16" s="127"/>
      <c r="M16" s="128"/>
      <c r="N16" s="129">
        <f t="shared" ref="N16:N17" si="2">SUM(H16:M16)</f>
        <v>0</v>
      </c>
      <c r="O16" s="130">
        <f>-350</f>
        <v>-350</v>
      </c>
      <c r="P16" s="131"/>
      <c r="Q16" s="132"/>
      <c r="R16" s="133">
        <v>-12.68</v>
      </c>
    </row>
    <row r="17" spans="1:18" ht="30" customHeight="1">
      <c r="A17" s="79">
        <v>7</v>
      </c>
      <c r="B17" s="88"/>
      <c r="C17" s="89"/>
      <c r="D17" s="89"/>
      <c r="E17" s="90"/>
      <c r="F17" s="91"/>
      <c r="G17" s="91"/>
      <c r="H17" s="92"/>
      <c r="I17" s="93"/>
      <c r="J17" s="106"/>
      <c r="K17" s="107"/>
      <c r="L17" s="108"/>
      <c r="M17" s="109"/>
      <c r="N17" s="103">
        <f t="shared" si="2"/>
        <v>0</v>
      </c>
      <c r="O17" s="104"/>
      <c r="P17" s="78"/>
      <c r="Q17" s="74"/>
      <c r="R17" s="58"/>
    </row>
    <row r="18" spans="1:18" ht="30" customHeight="1">
      <c r="A18" s="24">
        <v>8</v>
      </c>
      <c r="B18" s="88"/>
      <c r="C18" s="89"/>
      <c r="D18" s="89"/>
      <c r="E18" s="90"/>
      <c r="F18" s="91"/>
      <c r="G18" s="91"/>
      <c r="H18" s="92"/>
      <c r="I18" s="93"/>
      <c r="J18" s="106"/>
      <c r="K18" s="107"/>
      <c r="L18" s="108"/>
      <c r="M18" s="109"/>
      <c r="N18" s="103">
        <f t="shared" si="1"/>
        <v>0</v>
      </c>
      <c r="O18" s="104"/>
      <c r="P18" s="78"/>
      <c r="Q18" s="74"/>
      <c r="R18" s="58"/>
    </row>
    <row r="19" spans="1:18">
      <c r="A19" s="29"/>
      <c r="B19" s="30"/>
      <c r="C19" s="30"/>
      <c r="D19" s="30"/>
      <c r="E19" s="30"/>
      <c r="F19" s="30"/>
      <c r="G19" s="76"/>
      <c r="H19" s="73"/>
      <c r="I19" s="30"/>
      <c r="J19" s="30"/>
      <c r="K19" s="30"/>
      <c r="L19" s="30"/>
      <c r="M19" s="30"/>
      <c r="N19" s="30"/>
      <c r="O19" s="30"/>
      <c r="P19" s="30"/>
    </row>
    <row r="20" spans="1:18">
      <c r="A20" s="34"/>
      <c r="B20" s="35"/>
      <c r="C20" s="36"/>
      <c r="D20" s="37"/>
      <c r="E20" s="37"/>
      <c r="F20" s="38"/>
      <c r="G20" s="39"/>
      <c r="H20" s="40"/>
      <c r="I20" s="41"/>
      <c r="J20" s="41"/>
      <c r="K20" s="41"/>
      <c r="L20" s="41"/>
      <c r="M20" s="41"/>
      <c r="N20" s="42"/>
      <c r="O20" s="43"/>
      <c r="P20" s="61"/>
    </row>
    <row r="21" spans="1:18">
      <c r="A21" s="29"/>
      <c r="B21" s="33" t="s">
        <v>34</v>
      </c>
      <c r="C21" s="33"/>
      <c r="D21" s="33"/>
      <c r="E21" s="30"/>
      <c r="F21" s="30"/>
      <c r="G21" s="33" t="s">
        <v>36</v>
      </c>
      <c r="H21" s="33"/>
      <c r="I21" s="33"/>
      <c r="J21" s="30"/>
      <c r="K21" s="30"/>
      <c r="L21" s="33" t="s">
        <v>35</v>
      </c>
      <c r="M21" s="33"/>
      <c r="N21" s="33"/>
      <c r="O21" s="30"/>
      <c r="P21" s="61"/>
    </row>
    <row r="22" spans="1:18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61"/>
    </row>
    <row r="23" spans="1: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J11:J13 K11:L18 H11:H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44" zoomScaleSheetLayoutView="44" workbookViewId="0">
      <pane ySplit="5" topLeftCell="A6" activePane="bottomLeft" state="frozen"/>
      <selection pane="bottomLeft" activeCell="I41" sqref="I41"/>
    </sheetView>
  </sheetViews>
  <sheetFormatPr defaultRowHeight="18.75"/>
  <cols>
    <col min="1" max="1" width="6.7109375" style="1" customWidth="1"/>
    <col min="2" max="2" width="16.5703125" style="74" customWidth="1"/>
    <col min="3" max="3" width="29.7109375" style="74" bestFit="1" customWidth="1"/>
    <col min="4" max="4" width="49.28515625" style="74" bestFit="1" customWidth="1"/>
    <col min="5" max="5" width="22.85546875" style="74" customWidth="1"/>
    <col min="6" max="6" width="42.85546875" style="74" customWidth="1"/>
    <col min="7" max="7" width="18.28515625" style="74" customWidth="1"/>
    <col min="8" max="8" width="26.42578125" style="74" customWidth="1"/>
    <col min="9" max="9" width="22.42578125" style="74" customWidth="1"/>
    <col min="10" max="10" width="25.85546875" style="74" customWidth="1"/>
    <col min="11" max="11" width="20" style="74" customWidth="1"/>
    <col min="12" max="12" width="25.5703125" style="74" customWidth="1"/>
    <col min="13" max="13" width="19.85546875" style="74" customWidth="1"/>
    <col min="14" max="14" width="30.7109375" style="74" customWidth="1"/>
    <col min="15" max="15" width="27.28515625" style="74" customWidth="1"/>
    <col min="16" max="16" width="19.85546875" style="74" customWidth="1"/>
    <col min="17" max="17" width="19.85546875" style="3" hidden="1" customWidth="1"/>
    <col min="18" max="18" width="31.140625" style="74" customWidth="1"/>
    <col min="19" max="16384" width="9.140625" style="74"/>
  </cols>
  <sheetData>
    <row r="1" spans="1:18" s="8" customFormat="1" ht="65.25" customHeight="1">
      <c r="A1" s="4"/>
      <c r="B1" s="149" t="s">
        <v>0</v>
      </c>
      <c r="C1" s="149"/>
      <c r="D1" s="139" t="s">
        <v>37</v>
      </c>
      <c r="E1" s="139"/>
      <c r="F1" s="27">
        <v>41974</v>
      </c>
      <c r="G1" s="26" t="s">
        <v>55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77.56</v>
      </c>
      <c r="Q1" s="3" t="s">
        <v>25</v>
      </c>
      <c r="R1" s="46">
        <f>SUM(R11:R15)</f>
        <v>62.92</v>
      </c>
    </row>
    <row r="2" spans="1:18" s="8" customFormat="1" ht="57.75" customHeight="1">
      <c r="A2" s="4"/>
      <c r="B2" s="138" t="s">
        <v>2</v>
      </c>
      <c r="C2" s="138"/>
      <c r="D2" s="139" t="s">
        <v>39</v>
      </c>
      <c r="E2" s="139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38" t="s">
        <v>23</v>
      </c>
      <c r="C3" s="138"/>
      <c r="D3" s="139" t="s">
        <v>24</v>
      </c>
      <c r="E3" s="139"/>
      <c r="I3" s="8" t="s">
        <v>79</v>
      </c>
      <c r="N3" s="10" t="s">
        <v>4</v>
      </c>
      <c r="O3" s="11"/>
      <c r="P3" s="47">
        <f>+O7</f>
        <v>87.570000000000007</v>
      </c>
      <c r="Q3" s="13"/>
      <c r="R3" s="46">
        <f>SUM(R11:R18)</f>
        <v>72.710000000000008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4"/>
      <c r="K4" s="74"/>
      <c r="L4" s="74"/>
      <c r="M4" s="74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6</v>
      </c>
      <c r="E5" s="14"/>
      <c r="F5" s="10" t="s">
        <v>40</v>
      </c>
      <c r="G5" s="48">
        <v>1</v>
      </c>
      <c r="N5" s="137" t="s">
        <v>7</v>
      </c>
      <c r="O5" s="137"/>
      <c r="P5" s="87">
        <f>P1-P2-P3-P4</f>
        <v>-10.010000000000005</v>
      </c>
      <c r="Q5" s="82"/>
      <c r="R5" s="135">
        <f>R1-R3-R2</f>
        <v>-9.7900000000000063</v>
      </c>
    </row>
    <row r="6" spans="1:18" s="8" customFormat="1" ht="43.5" customHeight="1" thickTop="1" thickBot="1">
      <c r="A6" s="4"/>
      <c r="B6" s="49" t="s">
        <v>88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83" t="s">
        <v>42</v>
      </c>
      <c r="B7" s="184"/>
      <c r="C7" s="185"/>
      <c r="D7" s="186" t="s">
        <v>9</v>
      </c>
      <c r="E7" s="187"/>
      <c r="F7" s="187"/>
      <c r="G7" s="51">
        <f t="shared" ref="G7:O7" si="0">SUM(G11:G18)</f>
        <v>0</v>
      </c>
      <c r="H7" s="52">
        <f t="shared" si="0"/>
        <v>0</v>
      </c>
      <c r="I7" s="53">
        <f t="shared" si="0"/>
        <v>0</v>
      </c>
      <c r="J7" s="53">
        <f t="shared" si="0"/>
        <v>20</v>
      </c>
      <c r="K7" s="53">
        <f t="shared" si="0"/>
        <v>0</v>
      </c>
      <c r="L7" s="53">
        <f t="shared" si="0"/>
        <v>0</v>
      </c>
      <c r="M7" s="54">
        <f t="shared" si="0"/>
        <v>57.56</v>
      </c>
      <c r="N7" s="55">
        <f t="shared" si="0"/>
        <v>77.56</v>
      </c>
      <c r="O7" s="56">
        <f t="shared" si="0"/>
        <v>87.570000000000007</v>
      </c>
      <c r="P7" s="13">
        <f>+N7-SUM(H7:M7)</f>
        <v>0</v>
      </c>
    </row>
    <row r="8" spans="1:18" ht="36" customHeight="1" thickTop="1" thickBot="1">
      <c r="A8" s="188"/>
      <c r="B8" s="162" t="s">
        <v>10</v>
      </c>
      <c r="C8" s="162" t="s">
        <v>11</v>
      </c>
      <c r="D8" s="189" t="s">
        <v>22</v>
      </c>
      <c r="E8" s="162" t="s">
        <v>43</v>
      </c>
      <c r="F8" s="191" t="s">
        <v>44</v>
      </c>
      <c r="G8" s="192" t="s">
        <v>13</v>
      </c>
      <c r="H8" s="194" t="s">
        <v>14</v>
      </c>
      <c r="I8" s="141" t="s">
        <v>31</v>
      </c>
      <c r="J8" s="195" t="s">
        <v>33</v>
      </c>
      <c r="K8" s="195" t="s">
        <v>32</v>
      </c>
      <c r="L8" s="196" t="s">
        <v>45</v>
      </c>
      <c r="M8" s="197"/>
      <c r="N8" s="156" t="s">
        <v>15</v>
      </c>
      <c r="O8" s="174" t="s">
        <v>16</v>
      </c>
      <c r="P8" s="176" t="s">
        <v>17</v>
      </c>
      <c r="Q8" s="74"/>
      <c r="R8" s="177" t="s">
        <v>46</v>
      </c>
    </row>
    <row r="9" spans="1:18" ht="36" customHeight="1" thickTop="1" thickBot="1">
      <c r="A9" s="188"/>
      <c r="B9" s="162" t="s">
        <v>10</v>
      </c>
      <c r="C9" s="162"/>
      <c r="D9" s="190"/>
      <c r="E9" s="162"/>
      <c r="F9" s="191"/>
      <c r="G9" s="193"/>
      <c r="H9" s="194" t="s">
        <v>31</v>
      </c>
      <c r="I9" s="141" t="s">
        <v>31</v>
      </c>
      <c r="J9" s="141"/>
      <c r="K9" s="141" t="s">
        <v>30</v>
      </c>
      <c r="L9" s="147" t="s">
        <v>20</v>
      </c>
      <c r="M9" s="181" t="s">
        <v>21</v>
      </c>
      <c r="N9" s="156"/>
      <c r="O9" s="174"/>
      <c r="P9" s="176"/>
      <c r="Q9" s="74"/>
      <c r="R9" s="178"/>
    </row>
    <row r="10" spans="1:18" ht="37.5" customHeight="1" thickTop="1" thickBot="1">
      <c r="A10" s="188"/>
      <c r="B10" s="162"/>
      <c r="C10" s="162"/>
      <c r="D10" s="190"/>
      <c r="E10" s="162"/>
      <c r="F10" s="191"/>
      <c r="G10" s="57" t="s">
        <v>18</v>
      </c>
      <c r="H10" s="194"/>
      <c r="I10" s="141"/>
      <c r="J10" s="141"/>
      <c r="K10" s="141"/>
      <c r="L10" s="180"/>
      <c r="M10" s="182"/>
      <c r="N10" s="156"/>
      <c r="O10" s="174"/>
      <c r="P10" s="176"/>
      <c r="Q10" s="74"/>
      <c r="R10" s="179"/>
    </row>
    <row r="11" spans="1:18" ht="30" customHeight="1" thickTop="1">
      <c r="A11" s="79">
        <v>1</v>
      </c>
      <c r="B11" s="88">
        <v>41987</v>
      </c>
      <c r="C11" s="89" t="s">
        <v>71</v>
      </c>
      <c r="D11" s="89" t="s">
        <v>63</v>
      </c>
      <c r="E11" s="90" t="s">
        <v>72</v>
      </c>
      <c r="F11" s="91" t="s">
        <v>54</v>
      </c>
      <c r="G11" s="91"/>
      <c r="H11" s="92"/>
      <c r="I11" s="93"/>
      <c r="J11" s="106">
        <v>5</v>
      </c>
      <c r="K11" s="107"/>
      <c r="L11" s="108"/>
      <c r="M11" s="109"/>
      <c r="N11" s="134">
        <f t="shared" ref="N11:N18" si="1">SUM(H11:M11)</f>
        <v>5</v>
      </c>
      <c r="O11" s="105">
        <v>5</v>
      </c>
      <c r="P11" s="78"/>
      <c r="Q11" s="74"/>
      <c r="R11" s="59">
        <v>4.0199999999999996</v>
      </c>
    </row>
    <row r="12" spans="1:18" ht="30" customHeight="1">
      <c r="A12" s="24">
        <v>2</v>
      </c>
      <c r="B12" s="88">
        <v>41987</v>
      </c>
      <c r="C12" s="89" t="s">
        <v>71</v>
      </c>
      <c r="D12" s="89" t="s">
        <v>73</v>
      </c>
      <c r="E12" s="90" t="s">
        <v>72</v>
      </c>
      <c r="F12" s="91" t="s">
        <v>54</v>
      </c>
      <c r="G12" s="91"/>
      <c r="H12" s="92"/>
      <c r="I12" s="93"/>
      <c r="J12" s="106"/>
      <c r="K12" s="107"/>
      <c r="L12" s="108"/>
      <c r="M12" s="109">
        <v>24.33</v>
      </c>
      <c r="N12" s="134">
        <f t="shared" si="1"/>
        <v>24.33</v>
      </c>
      <c r="O12" s="105">
        <v>24.33</v>
      </c>
      <c r="P12" s="78"/>
      <c r="Q12" s="74"/>
      <c r="R12" s="60">
        <v>19.63</v>
      </c>
    </row>
    <row r="13" spans="1:18" ht="30" customHeight="1">
      <c r="A13" s="79">
        <v>3</v>
      </c>
      <c r="B13" s="88">
        <v>41987</v>
      </c>
      <c r="C13" s="89" t="s">
        <v>71</v>
      </c>
      <c r="D13" s="89" t="s">
        <v>60</v>
      </c>
      <c r="E13" s="90" t="s">
        <v>72</v>
      </c>
      <c r="F13" s="91" t="s">
        <v>54</v>
      </c>
      <c r="G13" s="91"/>
      <c r="H13" s="92"/>
      <c r="I13" s="93"/>
      <c r="J13" s="106"/>
      <c r="K13" s="107"/>
      <c r="L13" s="108"/>
      <c r="M13" s="109">
        <v>6.73</v>
      </c>
      <c r="N13" s="134">
        <f t="shared" si="1"/>
        <v>6.73</v>
      </c>
      <c r="O13" s="105">
        <v>6.73</v>
      </c>
      <c r="P13" s="78"/>
      <c r="Q13" s="74"/>
      <c r="R13" s="60">
        <v>5.43</v>
      </c>
    </row>
    <row r="14" spans="1:18" ht="30" customHeight="1">
      <c r="A14" s="24">
        <v>4</v>
      </c>
      <c r="B14" s="88">
        <v>41990</v>
      </c>
      <c r="C14" s="89" t="s">
        <v>71</v>
      </c>
      <c r="D14" s="89" t="s">
        <v>63</v>
      </c>
      <c r="E14" s="90" t="s">
        <v>72</v>
      </c>
      <c r="F14" s="91" t="s">
        <v>54</v>
      </c>
      <c r="G14" s="91"/>
      <c r="H14" s="92"/>
      <c r="I14" s="93"/>
      <c r="J14" s="106">
        <v>15</v>
      </c>
      <c r="K14" s="107"/>
      <c r="L14" s="108"/>
      <c r="M14" s="109"/>
      <c r="N14" s="134">
        <f t="shared" si="1"/>
        <v>15</v>
      </c>
      <c r="O14" s="105">
        <v>15</v>
      </c>
      <c r="P14" s="78"/>
      <c r="Q14" s="74"/>
      <c r="R14" s="58">
        <v>12.23</v>
      </c>
    </row>
    <row r="15" spans="1:18" ht="30" customHeight="1">
      <c r="A15" s="79">
        <v>5</v>
      </c>
      <c r="B15" s="88">
        <v>41990</v>
      </c>
      <c r="C15" s="89" t="s">
        <v>71</v>
      </c>
      <c r="D15" s="89" t="s">
        <v>73</v>
      </c>
      <c r="E15" s="90" t="s">
        <v>72</v>
      </c>
      <c r="F15" s="91" t="s">
        <v>54</v>
      </c>
      <c r="G15" s="91"/>
      <c r="H15" s="92"/>
      <c r="I15" s="93"/>
      <c r="J15" s="106"/>
      <c r="K15" s="107"/>
      <c r="L15" s="108"/>
      <c r="M15" s="109">
        <v>26.5</v>
      </c>
      <c r="N15" s="134">
        <f t="shared" si="1"/>
        <v>26.5</v>
      </c>
      <c r="O15" s="105">
        <v>26.5</v>
      </c>
      <c r="P15" s="78"/>
      <c r="Q15" s="74"/>
      <c r="R15" s="58">
        <v>21.61</v>
      </c>
    </row>
    <row r="16" spans="1:18" ht="30" customHeight="1">
      <c r="A16" s="24">
        <v>6</v>
      </c>
      <c r="B16" s="88">
        <v>41990</v>
      </c>
      <c r="C16" s="89" t="s">
        <v>71</v>
      </c>
      <c r="D16" s="89" t="s">
        <v>82</v>
      </c>
      <c r="E16" s="90" t="s">
        <v>72</v>
      </c>
      <c r="F16" s="91" t="s">
        <v>54</v>
      </c>
      <c r="G16" s="91"/>
      <c r="H16" s="92"/>
      <c r="I16" s="93"/>
      <c r="J16" s="106"/>
      <c r="K16" s="107"/>
      <c r="L16" s="108"/>
      <c r="M16" s="109"/>
      <c r="N16" s="134">
        <f t="shared" si="1"/>
        <v>0</v>
      </c>
      <c r="O16" s="105">
        <v>10.01</v>
      </c>
      <c r="P16" s="78"/>
      <c r="Q16" s="74"/>
      <c r="R16" s="58">
        <v>9.7899999999999991</v>
      </c>
    </row>
    <row r="17" spans="1:18" ht="30" customHeight="1">
      <c r="A17" s="79">
        <v>7</v>
      </c>
      <c r="B17" s="88"/>
      <c r="C17" s="89"/>
      <c r="D17" s="89"/>
      <c r="E17" s="90"/>
      <c r="F17" s="91"/>
      <c r="G17" s="91"/>
      <c r="H17" s="92"/>
      <c r="I17" s="93"/>
      <c r="J17" s="106"/>
      <c r="K17" s="107"/>
      <c r="L17" s="108"/>
      <c r="M17" s="109"/>
      <c r="N17" s="134">
        <f t="shared" si="1"/>
        <v>0</v>
      </c>
      <c r="O17" s="104"/>
      <c r="P17" s="78"/>
      <c r="Q17" s="74"/>
      <c r="R17" s="58"/>
    </row>
    <row r="18" spans="1:18" ht="30" customHeight="1">
      <c r="A18" s="24">
        <v>8</v>
      </c>
      <c r="B18" s="88"/>
      <c r="C18" s="89"/>
      <c r="D18" s="89"/>
      <c r="E18" s="90"/>
      <c r="F18" s="91"/>
      <c r="G18" s="91"/>
      <c r="H18" s="92"/>
      <c r="I18" s="93"/>
      <c r="J18" s="106"/>
      <c r="K18" s="107"/>
      <c r="L18" s="108"/>
      <c r="M18" s="109"/>
      <c r="N18" s="134">
        <f t="shared" si="1"/>
        <v>0</v>
      </c>
      <c r="O18" s="104"/>
      <c r="P18" s="78"/>
      <c r="Q18" s="74"/>
      <c r="R18" s="58"/>
    </row>
    <row r="19" spans="1:18">
      <c r="A19" s="29"/>
      <c r="B19" s="30"/>
      <c r="C19" s="30"/>
      <c r="D19" s="30"/>
      <c r="E19" s="30"/>
      <c r="F19" s="30"/>
      <c r="G19" s="76"/>
      <c r="H19" s="73"/>
      <c r="I19" s="30"/>
      <c r="J19" s="30"/>
      <c r="K19" s="30"/>
      <c r="L19" s="30"/>
      <c r="M19" s="30"/>
      <c r="N19" s="30"/>
      <c r="O19" s="30"/>
      <c r="P19" s="30"/>
    </row>
    <row r="20" spans="1:18">
      <c r="A20" s="34"/>
      <c r="B20" s="35"/>
      <c r="C20" s="36"/>
      <c r="D20" s="37"/>
      <c r="E20" s="37"/>
      <c r="F20" s="38"/>
      <c r="G20" s="39"/>
      <c r="H20" s="40"/>
      <c r="I20" s="41"/>
      <c r="J20" s="41"/>
      <c r="K20" s="41"/>
      <c r="L20" s="41"/>
      <c r="M20" s="41"/>
      <c r="N20" s="42"/>
      <c r="O20" s="43"/>
      <c r="P20" s="61"/>
    </row>
    <row r="21" spans="1:18">
      <c r="A21" s="29"/>
      <c r="B21" s="33" t="s">
        <v>34</v>
      </c>
      <c r="C21" s="33"/>
      <c r="D21" s="33"/>
      <c r="E21" s="30"/>
      <c r="F21" s="30"/>
      <c r="G21" s="33" t="s">
        <v>36</v>
      </c>
      <c r="H21" s="33"/>
      <c r="I21" s="33"/>
      <c r="J21" s="30"/>
      <c r="K21" s="30"/>
      <c r="L21" s="33" t="s">
        <v>35</v>
      </c>
      <c r="M21" s="33"/>
      <c r="N21" s="33"/>
      <c r="O21" s="30"/>
      <c r="P21" s="61"/>
    </row>
    <row r="22" spans="1:18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61"/>
    </row>
    <row r="23" spans="1: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H18 J11:J13 K11:L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view="pageBreakPreview" zoomScale="44" zoomScaleSheetLayoutView="44" workbookViewId="0">
      <pane ySplit="5" topLeftCell="A6" activePane="bottomLeft" state="frozen"/>
      <selection pane="bottomLeft" activeCell="J33" sqref="J33"/>
    </sheetView>
  </sheetViews>
  <sheetFormatPr defaultRowHeight="18.75"/>
  <cols>
    <col min="1" max="1" width="6.7109375" style="1" customWidth="1"/>
    <col min="2" max="2" width="16.5703125" style="74" customWidth="1"/>
    <col min="3" max="3" width="27.7109375" style="74" customWidth="1"/>
    <col min="4" max="4" width="49.28515625" style="74" bestFit="1" customWidth="1"/>
    <col min="5" max="5" width="26.140625" style="74" bestFit="1" customWidth="1"/>
    <col min="6" max="6" width="42.85546875" style="74" customWidth="1"/>
    <col min="7" max="7" width="18.28515625" style="74" customWidth="1"/>
    <col min="8" max="8" width="26.42578125" style="74" customWidth="1"/>
    <col min="9" max="9" width="22.42578125" style="74" customWidth="1"/>
    <col min="10" max="10" width="25.85546875" style="74" customWidth="1"/>
    <col min="11" max="11" width="20" style="74" customWidth="1"/>
    <col min="12" max="12" width="25.5703125" style="74" customWidth="1"/>
    <col min="13" max="13" width="19.85546875" style="74" customWidth="1"/>
    <col min="14" max="14" width="30.7109375" style="74" customWidth="1"/>
    <col min="15" max="15" width="27.28515625" style="74" customWidth="1"/>
    <col min="16" max="16" width="21.5703125" style="74" bestFit="1" customWidth="1"/>
    <col min="17" max="17" width="19.85546875" style="3" hidden="1" customWidth="1"/>
    <col min="18" max="18" width="31.140625" style="74" customWidth="1"/>
    <col min="19" max="16384" width="9.140625" style="74"/>
  </cols>
  <sheetData>
    <row r="1" spans="1:18" s="8" customFormat="1" ht="65.25" customHeight="1">
      <c r="A1" s="4"/>
      <c r="B1" s="149" t="s">
        <v>0</v>
      </c>
      <c r="C1" s="149"/>
      <c r="D1" s="139" t="s">
        <v>37</v>
      </c>
      <c r="E1" s="139"/>
      <c r="F1" s="27">
        <v>41974</v>
      </c>
      <c r="G1" s="26" t="s">
        <v>61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27429.440000000002</v>
      </c>
      <c r="Q1" s="3" t="s">
        <v>25</v>
      </c>
      <c r="R1" s="46">
        <f>SUM(R11:R13,R15:R16,R18:R24)</f>
        <v>527.38</v>
      </c>
    </row>
    <row r="2" spans="1:18" s="8" customFormat="1" ht="57.75" customHeight="1">
      <c r="A2" s="4"/>
      <c r="B2" s="138" t="s">
        <v>2</v>
      </c>
      <c r="C2" s="138"/>
      <c r="D2" s="139" t="s">
        <v>39</v>
      </c>
      <c r="E2" s="139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38" t="s">
        <v>23</v>
      </c>
      <c r="C3" s="138"/>
      <c r="D3" s="139" t="s">
        <v>24</v>
      </c>
      <c r="E3" s="139"/>
      <c r="N3" s="10" t="s">
        <v>4</v>
      </c>
      <c r="O3" s="11"/>
      <c r="P3" s="47">
        <f>+O7</f>
        <v>27929.09</v>
      </c>
      <c r="Q3" s="13"/>
      <c r="R3" s="46">
        <f>SUM(R11,R13,R14,R15,R17,R19,R20,R22:R25)</f>
        <v>540.33000000000004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4"/>
      <c r="K4" s="74"/>
      <c r="L4" s="74"/>
      <c r="M4" s="74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15</v>
      </c>
      <c r="E5" s="14"/>
      <c r="F5" s="10" t="s">
        <v>40</v>
      </c>
      <c r="G5" s="48">
        <v>1</v>
      </c>
      <c r="N5" s="137" t="s">
        <v>7</v>
      </c>
      <c r="O5" s="137"/>
      <c r="P5" s="136">
        <f>P1-P2-P3-P4</f>
        <v>-499.64999999999782</v>
      </c>
      <c r="Q5" s="82"/>
      <c r="R5" s="135">
        <f>R1-R3-R2</f>
        <v>-12.950000000000045</v>
      </c>
    </row>
    <row r="6" spans="1:18" s="8" customFormat="1" ht="43.5" customHeight="1" thickTop="1" thickBot="1">
      <c r="A6" s="4"/>
      <c r="B6" s="49" t="s">
        <v>89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83" t="s">
        <v>42</v>
      </c>
      <c r="B7" s="184"/>
      <c r="C7" s="185"/>
      <c r="D7" s="186" t="s">
        <v>9</v>
      </c>
      <c r="E7" s="187"/>
      <c r="F7" s="187"/>
      <c r="G7" s="51">
        <f t="shared" ref="G7:O7" si="0">SUM(G11:G25)</f>
        <v>0</v>
      </c>
      <c r="H7" s="52">
        <f t="shared" si="0"/>
        <v>0</v>
      </c>
      <c r="I7" s="53">
        <f t="shared" si="0"/>
        <v>0</v>
      </c>
      <c r="J7" s="53">
        <f t="shared" si="0"/>
        <v>3800</v>
      </c>
      <c r="K7" s="53">
        <f t="shared" si="0"/>
        <v>0</v>
      </c>
      <c r="L7" s="53">
        <f t="shared" si="0"/>
        <v>0</v>
      </c>
      <c r="M7" s="54">
        <f t="shared" si="0"/>
        <v>23629.440000000002</v>
      </c>
      <c r="N7" s="55">
        <f t="shared" si="0"/>
        <v>27429.440000000002</v>
      </c>
      <c r="O7" s="56">
        <f t="shared" si="0"/>
        <v>27929.09</v>
      </c>
      <c r="P7" s="13">
        <f>+N7-SUM(H7:M7)</f>
        <v>0</v>
      </c>
    </row>
    <row r="8" spans="1:18" ht="36" customHeight="1" thickTop="1" thickBot="1">
      <c r="A8" s="188"/>
      <c r="B8" s="162" t="s">
        <v>10</v>
      </c>
      <c r="C8" s="162" t="s">
        <v>11</v>
      </c>
      <c r="D8" s="189" t="s">
        <v>22</v>
      </c>
      <c r="E8" s="162" t="s">
        <v>43</v>
      </c>
      <c r="F8" s="191" t="s">
        <v>44</v>
      </c>
      <c r="G8" s="192" t="s">
        <v>13</v>
      </c>
      <c r="H8" s="194" t="s">
        <v>14</v>
      </c>
      <c r="I8" s="141" t="s">
        <v>31</v>
      </c>
      <c r="J8" s="195" t="s">
        <v>33</v>
      </c>
      <c r="K8" s="195" t="s">
        <v>32</v>
      </c>
      <c r="L8" s="196" t="s">
        <v>45</v>
      </c>
      <c r="M8" s="197"/>
      <c r="N8" s="156" t="s">
        <v>15</v>
      </c>
      <c r="O8" s="174" t="s">
        <v>16</v>
      </c>
      <c r="P8" s="176" t="s">
        <v>17</v>
      </c>
      <c r="Q8" s="74"/>
      <c r="R8" s="177" t="s">
        <v>46</v>
      </c>
    </row>
    <row r="9" spans="1:18" ht="36" customHeight="1" thickTop="1" thickBot="1">
      <c r="A9" s="188"/>
      <c r="B9" s="162" t="s">
        <v>10</v>
      </c>
      <c r="C9" s="162"/>
      <c r="D9" s="190"/>
      <c r="E9" s="162"/>
      <c r="F9" s="191"/>
      <c r="G9" s="193"/>
      <c r="H9" s="194" t="s">
        <v>31</v>
      </c>
      <c r="I9" s="141" t="s">
        <v>31</v>
      </c>
      <c r="J9" s="141"/>
      <c r="K9" s="141" t="s">
        <v>30</v>
      </c>
      <c r="L9" s="147" t="s">
        <v>20</v>
      </c>
      <c r="M9" s="181" t="s">
        <v>21</v>
      </c>
      <c r="N9" s="156"/>
      <c r="O9" s="174"/>
      <c r="P9" s="176"/>
      <c r="Q9" s="74"/>
      <c r="R9" s="178"/>
    </row>
    <row r="10" spans="1:18" ht="37.5" customHeight="1" thickTop="1" thickBot="1">
      <c r="A10" s="188"/>
      <c r="B10" s="162"/>
      <c r="C10" s="162"/>
      <c r="D10" s="190"/>
      <c r="E10" s="162"/>
      <c r="F10" s="191"/>
      <c r="G10" s="57" t="s">
        <v>18</v>
      </c>
      <c r="H10" s="194"/>
      <c r="I10" s="141"/>
      <c r="J10" s="141"/>
      <c r="K10" s="141"/>
      <c r="L10" s="180"/>
      <c r="M10" s="182"/>
      <c r="N10" s="156"/>
      <c r="O10" s="174"/>
      <c r="P10" s="176"/>
      <c r="Q10" s="74"/>
      <c r="R10" s="179"/>
    </row>
    <row r="11" spans="1:18" ht="30" customHeight="1" thickTop="1">
      <c r="A11" s="79">
        <v>1</v>
      </c>
      <c r="B11" s="88">
        <v>41990</v>
      </c>
      <c r="C11" s="89" t="s">
        <v>56</v>
      </c>
      <c r="D11" s="89" t="s">
        <v>57</v>
      </c>
      <c r="E11" s="90" t="s">
        <v>58</v>
      </c>
      <c r="F11" s="76" t="s">
        <v>78</v>
      </c>
      <c r="G11" s="91"/>
      <c r="H11" s="92"/>
      <c r="I11" s="93"/>
      <c r="J11" s="106"/>
      <c r="K11" s="107"/>
      <c r="L11" s="108"/>
      <c r="M11" s="109">
        <v>3343.21</v>
      </c>
      <c r="N11" s="103">
        <f t="shared" ref="N11:N24" si="1">SUM(H11:M11)</f>
        <v>3343.21</v>
      </c>
      <c r="O11" s="105">
        <v>3343.21</v>
      </c>
      <c r="P11" s="78"/>
      <c r="Q11" s="74"/>
      <c r="R11" s="59">
        <v>61.09</v>
      </c>
    </row>
    <row r="12" spans="1:18" ht="30" customHeight="1">
      <c r="A12" s="24">
        <v>2</v>
      </c>
      <c r="B12" s="88">
        <v>41987</v>
      </c>
      <c r="C12" s="89" t="s">
        <v>56</v>
      </c>
      <c r="D12" s="89" t="s">
        <v>63</v>
      </c>
      <c r="E12" s="90" t="s">
        <v>58</v>
      </c>
      <c r="F12" s="76" t="s">
        <v>78</v>
      </c>
      <c r="G12" s="91"/>
      <c r="H12" s="92"/>
      <c r="I12" s="93"/>
      <c r="J12" s="118">
        <v>1000</v>
      </c>
      <c r="K12" s="107"/>
      <c r="L12" s="108"/>
      <c r="M12" s="109"/>
      <c r="N12" s="103">
        <f t="shared" si="1"/>
        <v>1000</v>
      </c>
      <c r="O12" s="105"/>
      <c r="P12" s="78"/>
      <c r="Q12" s="74"/>
      <c r="R12" s="60">
        <v>18.14</v>
      </c>
    </row>
    <row r="13" spans="1:18" ht="30" customHeight="1">
      <c r="A13" s="79">
        <v>3</v>
      </c>
      <c r="B13" s="88">
        <v>41988</v>
      </c>
      <c r="C13" s="89" t="s">
        <v>56</v>
      </c>
      <c r="D13" s="89" t="s">
        <v>60</v>
      </c>
      <c r="E13" s="90" t="s">
        <v>58</v>
      </c>
      <c r="F13" s="76" t="s">
        <v>78</v>
      </c>
      <c r="G13" s="91"/>
      <c r="H13" s="92"/>
      <c r="I13" s="93"/>
      <c r="J13" s="118"/>
      <c r="K13" s="107"/>
      <c r="L13" s="108"/>
      <c r="M13" s="109">
        <v>572</v>
      </c>
      <c r="N13" s="103">
        <f t="shared" si="1"/>
        <v>572</v>
      </c>
      <c r="O13" s="105">
        <v>572</v>
      </c>
      <c r="P13" s="78"/>
      <c r="Q13" s="74"/>
      <c r="R13" s="60">
        <v>10.44</v>
      </c>
    </row>
    <row r="14" spans="1:18" ht="30" customHeight="1">
      <c r="A14" s="24">
        <v>4</v>
      </c>
      <c r="B14" s="88">
        <v>41988</v>
      </c>
      <c r="C14" s="89" t="s">
        <v>56</v>
      </c>
      <c r="D14" s="89" t="s">
        <v>83</v>
      </c>
      <c r="E14" s="90" t="s">
        <v>58</v>
      </c>
      <c r="F14" s="76" t="s">
        <v>78</v>
      </c>
      <c r="G14" s="91"/>
      <c r="H14" s="92"/>
      <c r="I14" s="93"/>
      <c r="J14" s="118"/>
      <c r="K14" s="107"/>
      <c r="L14" s="108"/>
      <c r="M14" s="113"/>
      <c r="N14" s="103">
        <f t="shared" si="1"/>
        <v>0</v>
      </c>
      <c r="O14" s="105">
        <v>3000</v>
      </c>
      <c r="P14" s="78"/>
      <c r="Q14" s="74"/>
      <c r="R14" s="58">
        <v>54.64</v>
      </c>
    </row>
    <row r="15" spans="1:18" ht="30" customHeight="1">
      <c r="A15" s="79">
        <v>5</v>
      </c>
      <c r="B15" s="88">
        <v>41988</v>
      </c>
      <c r="C15" s="89" t="s">
        <v>56</v>
      </c>
      <c r="D15" s="89" t="s">
        <v>77</v>
      </c>
      <c r="E15" s="90" t="s">
        <v>58</v>
      </c>
      <c r="F15" s="76" t="s">
        <v>78</v>
      </c>
      <c r="G15" s="91"/>
      <c r="H15" s="92"/>
      <c r="I15" s="93"/>
      <c r="J15" s="118"/>
      <c r="K15" s="107"/>
      <c r="L15" s="108"/>
      <c r="M15" s="109">
        <v>5369.6</v>
      </c>
      <c r="N15" s="103">
        <f t="shared" si="1"/>
        <v>5369.6</v>
      </c>
      <c r="O15" s="105">
        <v>5369.6</v>
      </c>
      <c r="P15" s="78"/>
      <c r="Q15" s="74"/>
      <c r="R15" s="58">
        <v>63.95</v>
      </c>
    </row>
    <row r="16" spans="1:18" ht="30" customHeight="1">
      <c r="A16" s="24">
        <v>6</v>
      </c>
      <c r="B16" s="88">
        <v>41988</v>
      </c>
      <c r="C16" s="89" t="s">
        <v>56</v>
      </c>
      <c r="D16" s="89" t="s">
        <v>60</v>
      </c>
      <c r="E16" s="90" t="s">
        <v>58</v>
      </c>
      <c r="F16" s="76" t="s">
        <v>78</v>
      </c>
      <c r="G16" s="91"/>
      <c r="H16" s="92"/>
      <c r="I16" s="93"/>
      <c r="J16" s="118"/>
      <c r="K16" s="107"/>
      <c r="L16" s="108"/>
      <c r="M16" s="109">
        <v>700.35</v>
      </c>
      <c r="N16" s="103">
        <f t="shared" si="1"/>
        <v>700.35</v>
      </c>
      <c r="O16" s="105"/>
      <c r="P16" s="78"/>
      <c r="Q16" s="74"/>
      <c r="R16" s="58">
        <v>12.8</v>
      </c>
    </row>
    <row r="17" spans="1:18" ht="30" customHeight="1">
      <c r="A17" s="79">
        <v>7</v>
      </c>
      <c r="B17" s="88">
        <v>41988</v>
      </c>
      <c r="C17" s="89" t="s">
        <v>56</v>
      </c>
      <c r="D17" s="89" t="s">
        <v>84</v>
      </c>
      <c r="E17" s="90" t="s">
        <v>58</v>
      </c>
      <c r="F17" s="76" t="s">
        <v>78</v>
      </c>
      <c r="G17" s="91"/>
      <c r="H17" s="92"/>
      <c r="I17" s="93"/>
      <c r="J17" s="118"/>
      <c r="K17" s="107"/>
      <c r="L17" s="108"/>
      <c r="M17" s="109"/>
      <c r="N17" s="103">
        <f t="shared" si="1"/>
        <v>0</v>
      </c>
      <c r="O17" s="105">
        <v>2000</v>
      </c>
      <c r="P17" s="78"/>
      <c r="Q17" s="74"/>
      <c r="R17" s="58">
        <v>39.71</v>
      </c>
    </row>
    <row r="18" spans="1:18" ht="30" customHeight="1">
      <c r="A18" s="24">
        <v>8</v>
      </c>
      <c r="B18" s="88">
        <v>41989</v>
      </c>
      <c r="C18" s="89" t="s">
        <v>56</v>
      </c>
      <c r="D18" s="89" t="s">
        <v>63</v>
      </c>
      <c r="E18" s="90" t="s">
        <v>58</v>
      </c>
      <c r="F18" s="76" t="s">
        <v>78</v>
      </c>
      <c r="G18" s="91"/>
      <c r="H18" s="92"/>
      <c r="I18" s="93"/>
      <c r="J18" s="118">
        <v>1000</v>
      </c>
      <c r="K18" s="107"/>
      <c r="L18" s="108"/>
      <c r="M18" s="109"/>
      <c r="N18" s="103">
        <f t="shared" si="1"/>
        <v>1000</v>
      </c>
      <c r="O18" s="105"/>
      <c r="P18" s="78"/>
      <c r="Q18" s="74"/>
      <c r="R18" s="58">
        <v>18.02</v>
      </c>
    </row>
    <row r="19" spans="1:18" ht="30" customHeight="1">
      <c r="A19" s="79">
        <v>9</v>
      </c>
      <c r="B19" s="88">
        <v>41989</v>
      </c>
      <c r="C19" s="89" t="s">
        <v>56</v>
      </c>
      <c r="D19" s="89" t="s">
        <v>76</v>
      </c>
      <c r="E19" s="90" t="s">
        <v>58</v>
      </c>
      <c r="F19" s="76" t="s">
        <v>78</v>
      </c>
      <c r="G19" s="91"/>
      <c r="H19" s="92"/>
      <c r="I19" s="93"/>
      <c r="J19" s="118"/>
      <c r="K19" s="107"/>
      <c r="L19" s="108"/>
      <c r="M19" s="109">
        <v>3500</v>
      </c>
      <c r="N19" s="103">
        <f t="shared" si="1"/>
        <v>3500</v>
      </c>
      <c r="O19" s="105">
        <v>3500</v>
      </c>
      <c r="P19" s="78"/>
      <c r="Q19" s="74"/>
      <c r="R19" s="58">
        <v>109.65</v>
      </c>
    </row>
    <row r="20" spans="1:18" ht="30" customHeight="1">
      <c r="A20" s="24">
        <v>10</v>
      </c>
      <c r="B20" s="88">
        <v>41989</v>
      </c>
      <c r="C20" s="89" t="s">
        <v>56</v>
      </c>
      <c r="D20" s="89" t="s">
        <v>77</v>
      </c>
      <c r="E20" s="90" t="s">
        <v>58</v>
      </c>
      <c r="F20" s="76" t="s">
        <v>78</v>
      </c>
      <c r="G20" s="91"/>
      <c r="H20" s="92"/>
      <c r="I20" s="93"/>
      <c r="J20" s="118"/>
      <c r="K20" s="107"/>
      <c r="L20" s="108"/>
      <c r="M20" s="109">
        <v>8256</v>
      </c>
      <c r="N20" s="103">
        <f t="shared" si="1"/>
        <v>8256</v>
      </c>
      <c r="O20" s="105">
        <v>8256</v>
      </c>
      <c r="P20" s="78"/>
      <c r="Q20" s="74"/>
      <c r="R20" s="58">
        <v>164.45</v>
      </c>
    </row>
    <row r="21" spans="1:18" ht="30" customHeight="1">
      <c r="A21" s="79">
        <v>11</v>
      </c>
      <c r="B21" s="88">
        <v>41989</v>
      </c>
      <c r="C21" s="89" t="s">
        <v>56</v>
      </c>
      <c r="D21" s="89" t="s">
        <v>63</v>
      </c>
      <c r="E21" s="90" t="s">
        <v>58</v>
      </c>
      <c r="F21" s="76" t="s">
        <v>78</v>
      </c>
      <c r="G21" s="91"/>
      <c r="H21" s="92"/>
      <c r="I21" s="93"/>
      <c r="J21" s="118">
        <v>1800</v>
      </c>
      <c r="K21" s="107"/>
      <c r="L21" s="108"/>
      <c r="M21" s="109"/>
      <c r="N21" s="103">
        <f t="shared" si="1"/>
        <v>1800</v>
      </c>
      <c r="O21" s="105"/>
      <c r="P21" s="78"/>
      <c r="Q21" s="74"/>
      <c r="R21" s="58">
        <v>32.44</v>
      </c>
    </row>
    <row r="22" spans="1:18" ht="30" customHeight="1">
      <c r="A22" s="24">
        <v>12</v>
      </c>
      <c r="B22" s="88">
        <v>41989</v>
      </c>
      <c r="C22" s="89" t="s">
        <v>56</v>
      </c>
      <c r="D22" s="89" t="s">
        <v>76</v>
      </c>
      <c r="E22" s="90" t="s">
        <v>58</v>
      </c>
      <c r="F22" s="76" t="s">
        <v>78</v>
      </c>
      <c r="G22" s="91"/>
      <c r="H22" s="92"/>
      <c r="I22" s="93"/>
      <c r="J22" s="106"/>
      <c r="K22" s="107"/>
      <c r="L22" s="108"/>
      <c r="M22" s="109">
        <v>874.63</v>
      </c>
      <c r="N22" s="103">
        <f t="shared" si="1"/>
        <v>874.63</v>
      </c>
      <c r="O22" s="105">
        <v>874.63</v>
      </c>
      <c r="P22" s="78"/>
      <c r="Q22" s="74"/>
      <c r="R22" s="58">
        <v>17.940000000000001</v>
      </c>
    </row>
    <row r="23" spans="1:18" ht="30" customHeight="1">
      <c r="A23" s="79">
        <v>13</v>
      </c>
      <c r="B23" s="88">
        <v>41988</v>
      </c>
      <c r="C23" s="89" t="s">
        <v>56</v>
      </c>
      <c r="D23" s="89" t="s">
        <v>60</v>
      </c>
      <c r="E23" s="90" t="s">
        <v>58</v>
      </c>
      <c r="F23" s="76" t="s">
        <v>78</v>
      </c>
      <c r="G23" s="83"/>
      <c r="H23" s="86"/>
      <c r="I23" s="85"/>
      <c r="J23" s="110"/>
      <c r="K23" s="111"/>
      <c r="L23" s="112"/>
      <c r="M23" s="113">
        <v>313.3</v>
      </c>
      <c r="N23" s="103">
        <f t="shared" si="1"/>
        <v>313.3</v>
      </c>
      <c r="O23" s="105">
        <v>313.3</v>
      </c>
      <c r="P23" s="78"/>
      <c r="Q23" s="74"/>
      <c r="R23" s="58">
        <v>5.71</v>
      </c>
    </row>
    <row r="24" spans="1:18" ht="30" customHeight="1">
      <c r="A24" s="24">
        <v>14</v>
      </c>
      <c r="B24" s="88">
        <v>41988</v>
      </c>
      <c r="C24" s="89" t="s">
        <v>56</v>
      </c>
      <c r="D24" s="89" t="s">
        <v>60</v>
      </c>
      <c r="E24" s="90" t="s">
        <v>58</v>
      </c>
      <c r="F24" s="76" t="s">
        <v>78</v>
      </c>
      <c r="G24" s="83"/>
      <c r="H24" s="86"/>
      <c r="I24" s="85"/>
      <c r="J24" s="110"/>
      <c r="K24" s="111"/>
      <c r="L24" s="114"/>
      <c r="M24" s="113">
        <v>700.35</v>
      </c>
      <c r="N24" s="103">
        <f t="shared" si="1"/>
        <v>700.35</v>
      </c>
      <c r="O24" s="105">
        <v>700.35</v>
      </c>
      <c r="P24" s="78"/>
      <c r="Q24" s="74"/>
      <c r="R24" s="58">
        <v>12.75</v>
      </c>
    </row>
    <row r="25" spans="1:18" ht="30" customHeight="1">
      <c r="A25" s="79">
        <v>15</v>
      </c>
      <c r="B25" s="88"/>
      <c r="C25" s="89"/>
      <c r="D25" s="89"/>
      <c r="E25" s="90"/>
      <c r="F25" s="76"/>
      <c r="G25" s="83"/>
      <c r="H25" s="86"/>
      <c r="I25" s="85"/>
      <c r="J25" s="110"/>
      <c r="K25" s="111"/>
      <c r="L25" s="114"/>
      <c r="M25" s="113"/>
      <c r="N25" s="103">
        <f t="shared" ref="N25" si="2">SUM(H25:M25)</f>
        <v>0</v>
      </c>
      <c r="O25" s="105"/>
      <c r="P25" s="78"/>
      <c r="Q25" s="74"/>
      <c r="R25" s="58"/>
    </row>
    <row r="26" spans="1:18">
      <c r="A26" s="29"/>
      <c r="B26" s="30"/>
      <c r="C26" s="30"/>
      <c r="D26" s="30"/>
      <c r="E26" s="30"/>
      <c r="F26" s="30"/>
      <c r="G26" s="76"/>
      <c r="H26" s="73"/>
      <c r="I26" s="30"/>
      <c r="J26" s="30"/>
      <c r="K26" s="30"/>
      <c r="L26" s="30"/>
      <c r="M26" s="30"/>
      <c r="N26" s="30"/>
      <c r="O26" s="30"/>
      <c r="P26" s="30"/>
    </row>
    <row r="27" spans="1:18">
      <c r="A27" s="34"/>
      <c r="B27" s="35"/>
      <c r="C27" s="36"/>
      <c r="D27" s="37"/>
      <c r="E27" s="37"/>
      <c r="F27" s="38"/>
      <c r="G27" s="39"/>
      <c r="H27" s="40"/>
      <c r="I27" s="41"/>
      <c r="J27" s="41"/>
      <c r="K27" s="41"/>
      <c r="L27" s="41"/>
      <c r="M27" s="41"/>
      <c r="N27" s="42"/>
      <c r="O27" s="43"/>
      <c r="P27" s="61"/>
    </row>
    <row r="28" spans="1:18">
      <c r="A28" s="29"/>
      <c r="B28" s="33" t="s">
        <v>34</v>
      </c>
      <c r="C28" s="33"/>
      <c r="D28" s="33"/>
      <c r="E28" s="30"/>
      <c r="F28" s="30"/>
      <c r="G28" s="33" t="s">
        <v>36</v>
      </c>
      <c r="H28" s="33"/>
      <c r="I28" s="33"/>
      <c r="J28" s="30"/>
      <c r="K28" s="30"/>
      <c r="L28" s="33" t="s">
        <v>35</v>
      </c>
      <c r="M28" s="33"/>
      <c r="N28" s="33"/>
      <c r="O28" s="30"/>
      <c r="P28" s="61"/>
    </row>
    <row r="29" spans="1:18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61"/>
    </row>
    <row r="30" spans="1:18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27">
      <formula1>1</formula1>
      <formula2>0</formula2>
    </dataValidation>
    <dataValidation type="date" operator="greaterThanOrEqual" showErrorMessage="1" errorTitle="Data" error="Inserire una data superiore al 1/11/2000" sqref="B27 B11:B25">
      <formula1>36831</formula1>
      <formula2>0</formula2>
    </dataValidation>
    <dataValidation type="textLength" operator="greaterThan" sqref="F27">
      <formula1>1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decimal" operator="greaterThanOrEqual" allowBlank="1" showErrorMessage="1" errorTitle="Valore" error="Inserire un numero maggiore o uguale a 0 (zero)!" sqref="H27:M27 K11:L24 J11:J13 J24 H25:M25 H11:H24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Nota Spese Italia</vt:lpstr>
      <vt:lpstr>Nota Spese CZK</vt:lpstr>
      <vt:lpstr>Nota Spese USD</vt:lpstr>
      <vt:lpstr>Nota Spese DOP</vt:lpstr>
      <vt:lpstr>'Nota Spese CZK'!Print_Area</vt:lpstr>
      <vt:lpstr>'Nota Spese DOP'!Print_Area</vt:lpstr>
      <vt:lpstr>'Nota Spese Italia'!Print_Area</vt:lpstr>
      <vt:lpstr>'Nota Spese USD'!Print_Area</vt:lpstr>
      <vt:lpstr>'Nota Spese CZK'!Print_Titles</vt:lpstr>
      <vt:lpstr>'Nota Spese DOP'!Print_Titles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2015-02-24T12:02:27Z</cp:lastPrinted>
  <dcterms:created xsi:type="dcterms:W3CDTF">2007-03-06T14:42:56Z</dcterms:created>
  <dcterms:modified xsi:type="dcterms:W3CDTF">2015-02-24T12:06:00Z</dcterms:modified>
</cp:coreProperties>
</file>