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 activeTab="1"/>
  </bookViews>
  <sheets>
    <sheet name="Nota Spese EURO 2014" sheetId="4" r:id="rId1"/>
    <sheet name="Nota Spese USD" sheetId="5" r:id="rId2"/>
    <sheet name="Nota Spese EGP" sheetId="6" r:id="rId3"/>
    <sheet name="Nota Spese QAR" sheetId="7" r:id="rId4"/>
  </sheets>
  <calcPr calcId="125725"/>
</workbook>
</file>

<file path=xl/calcChain.xml><?xml version="1.0" encoding="utf-8"?>
<calcChain xmlns="http://schemas.openxmlformats.org/spreadsheetml/2006/main">
  <c r="R3" i="6"/>
  <c r="R1"/>
  <c r="R5" s="1"/>
  <c r="R3" i="5"/>
  <c r="R1"/>
  <c r="R5" i="7"/>
  <c r="R3"/>
  <c r="R1"/>
  <c r="P28"/>
  <c r="H28"/>
  <c r="N28" s="1"/>
  <c r="P27"/>
  <c r="H27"/>
  <c r="N27" s="1"/>
  <c r="P26"/>
  <c r="H26"/>
  <c r="N26" s="1"/>
  <c r="P25"/>
  <c r="N25"/>
  <c r="H25"/>
  <c r="P24"/>
  <c r="H24"/>
  <c r="N24" s="1"/>
  <c r="P23"/>
  <c r="H23"/>
  <c r="N23" s="1"/>
  <c r="P22"/>
  <c r="H22"/>
  <c r="N22" s="1"/>
  <c r="P21"/>
  <c r="H21"/>
  <c r="N21" s="1"/>
  <c r="P20"/>
  <c r="H20"/>
  <c r="N20" s="1"/>
  <c r="P19"/>
  <c r="H19"/>
  <c r="N19" s="1"/>
  <c r="P18"/>
  <c r="H18"/>
  <c r="N18" s="1"/>
  <c r="P17"/>
  <c r="N17"/>
  <c r="H17"/>
  <c r="P16"/>
  <c r="N16"/>
  <c r="H16"/>
  <c r="P15"/>
  <c r="H15"/>
  <c r="N15" s="1"/>
  <c r="P14"/>
  <c r="H14"/>
  <c r="N14" s="1"/>
  <c r="P13"/>
  <c r="H13"/>
  <c r="N13" s="1"/>
  <c r="H12"/>
  <c r="N12" s="1"/>
  <c r="H11"/>
  <c r="N11" s="1"/>
  <c r="O7"/>
  <c r="P3" s="1"/>
  <c r="M7"/>
  <c r="L7"/>
  <c r="K7"/>
  <c r="J7"/>
  <c r="I7"/>
  <c r="G7"/>
  <c r="R5" i="5" l="1"/>
  <c r="N7" i="7"/>
  <c r="H7"/>
  <c r="P1" s="1"/>
  <c r="P46" i="6"/>
  <c r="H46"/>
  <c r="N46" s="1"/>
  <c r="P45"/>
  <c r="H45"/>
  <c r="N45" s="1"/>
  <c r="P44"/>
  <c r="N44"/>
  <c r="H44"/>
  <c r="P43"/>
  <c r="H43"/>
  <c r="N43" s="1"/>
  <c r="P42"/>
  <c r="H42"/>
  <c r="N42" s="1"/>
  <c r="P41"/>
  <c r="H41"/>
  <c r="N41" s="1"/>
  <c r="P40"/>
  <c r="H40"/>
  <c r="N40" s="1"/>
  <c r="P39"/>
  <c r="H39"/>
  <c r="N39" s="1"/>
  <c r="P38"/>
  <c r="H38"/>
  <c r="N38" s="1"/>
  <c r="P37"/>
  <c r="H37"/>
  <c r="N37" s="1"/>
  <c r="P36"/>
  <c r="H36"/>
  <c r="N36" s="1"/>
  <c r="P35"/>
  <c r="H35"/>
  <c r="N35" s="1"/>
  <c r="P34"/>
  <c r="H34"/>
  <c r="N34" s="1"/>
  <c r="P33"/>
  <c r="H33"/>
  <c r="N33" s="1"/>
  <c r="P32"/>
  <c r="N32"/>
  <c r="H32"/>
  <c r="P31"/>
  <c r="H31"/>
  <c r="N31" s="1"/>
  <c r="P30"/>
  <c r="H30"/>
  <c r="N30" s="1"/>
  <c r="P29"/>
  <c r="H29"/>
  <c r="N29" s="1"/>
  <c r="P28"/>
  <c r="H28"/>
  <c r="N28" s="1"/>
  <c r="P27"/>
  <c r="H27"/>
  <c r="N27" s="1"/>
  <c r="P26"/>
  <c r="H26"/>
  <c r="N26" s="1"/>
  <c r="P25"/>
  <c r="H25"/>
  <c r="N25" s="1"/>
  <c r="P24"/>
  <c r="H24"/>
  <c r="N24" s="1"/>
  <c r="P23"/>
  <c r="H23"/>
  <c r="N23" s="1"/>
  <c r="P22"/>
  <c r="H22"/>
  <c r="N22" s="1"/>
  <c r="P21"/>
  <c r="H21"/>
  <c r="N21" s="1"/>
  <c r="P20"/>
  <c r="H20"/>
  <c r="N20" s="1"/>
  <c r="P19"/>
  <c r="H19"/>
  <c r="N19" s="1"/>
  <c r="P18"/>
  <c r="H18"/>
  <c r="N18" s="1"/>
  <c r="P17"/>
  <c r="H17"/>
  <c r="N17" s="1"/>
  <c r="P16"/>
  <c r="H16"/>
  <c r="N16" s="1"/>
  <c r="P15"/>
  <c r="H15"/>
  <c r="N15" s="1"/>
  <c r="P14"/>
  <c r="H14"/>
  <c r="N14" s="1"/>
  <c r="P13"/>
  <c r="H13"/>
  <c r="N13" s="1"/>
  <c r="H12"/>
  <c r="N12" s="1"/>
  <c r="H11"/>
  <c r="N11" s="1"/>
  <c r="O7"/>
  <c r="P3" s="1"/>
  <c r="M7"/>
  <c r="L7"/>
  <c r="K7"/>
  <c r="J7"/>
  <c r="I7"/>
  <c r="G7"/>
  <c r="P15" i="5"/>
  <c r="N15"/>
  <c r="H15"/>
  <c r="P14"/>
  <c r="H14"/>
  <c r="N14" s="1"/>
  <c r="P13"/>
  <c r="N13"/>
  <c r="H13"/>
  <c r="P12"/>
  <c r="N12"/>
  <c r="H12"/>
  <c r="H11"/>
  <c r="N11" s="1"/>
  <c r="P18"/>
  <c r="H18"/>
  <c r="N18" s="1"/>
  <c r="P17"/>
  <c r="H17"/>
  <c r="N17" s="1"/>
  <c r="P16"/>
  <c r="N16"/>
  <c r="H16"/>
  <c r="H7"/>
  <c r="O7"/>
  <c r="P3" s="1"/>
  <c r="M7"/>
  <c r="L7"/>
  <c r="K7"/>
  <c r="J7"/>
  <c r="I7"/>
  <c r="G7"/>
  <c r="P20" i="4"/>
  <c r="P7" i="7" l="1"/>
  <c r="P5"/>
  <c r="M1"/>
  <c r="H7" i="6"/>
  <c r="P1" s="1"/>
  <c r="P5" s="1"/>
  <c r="N7"/>
  <c r="P1" i="5"/>
  <c r="P5" s="1"/>
  <c r="N7"/>
  <c r="P7" s="1"/>
  <c r="N62" i="4"/>
  <c r="N66"/>
  <c r="H53"/>
  <c r="H54"/>
  <c r="H55"/>
  <c r="H56"/>
  <c r="N56" s="1"/>
  <c r="H57"/>
  <c r="H58"/>
  <c r="H59"/>
  <c r="N59" s="1"/>
  <c r="H60"/>
  <c r="N60" s="1"/>
  <c r="H61"/>
  <c r="N61" s="1"/>
  <c r="H62"/>
  <c r="H63"/>
  <c r="N63" s="1"/>
  <c r="H64"/>
  <c r="N64" s="1"/>
  <c r="H65"/>
  <c r="N65" s="1"/>
  <c r="H66"/>
  <c r="H67"/>
  <c r="N51"/>
  <c r="N53"/>
  <c r="N54"/>
  <c r="N55"/>
  <c r="N57"/>
  <c r="N58"/>
  <c r="N67"/>
  <c r="H19"/>
  <c r="N19" s="1"/>
  <c r="H16"/>
  <c r="H7" s="1"/>
  <c r="H17"/>
  <c r="H18"/>
  <c r="H20"/>
  <c r="H21"/>
  <c r="N21" s="1"/>
  <c r="H22"/>
  <c r="H23"/>
  <c r="H24"/>
  <c r="H25"/>
  <c r="N25" s="1"/>
  <c r="H26"/>
  <c r="H27"/>
  <c r="H28"/>
  <c r="H29"/>
  <c r="N29" s="1"/>
  <c r="H30"/>
  <c r="H31"/>
  <c r="H32"/>
  <c r="H33"/>
  <c r="N33" s="1"/>
  <c r="H34"/>
  <c r="H35"/>
  <c r="H36"/>
  <c r="H37"/>
  <c r="N37" s="1"/>
  <c r="H38"/>
  <c r="H39"/>
  <c r="H40"/>
  <c r="H41"/>
  <c r="N41" s="1"/>
  <c r="H42"/>
  <c r="H43"/>
  <c r="H44"/>
  <c r="H45"/>
  <c r="N45" s="1"/>
  <c r="H46"/>
  <c r="H47"/>
  <c r="H48"/>
  <c r="H49"/>
  <c r="N49" s="1"/>
  <c r="H50"/>
  <c r="H51"/>
  <c r="H52"/>
  <c r="N52" s="1"/>
  <c r="H68"/>
  <c r="N68" s="1"/>
  <c r="I7"/>
  <c r="J7"/>
  <c r="K7"/>
  <c r="L7"/>
  <c r="M7"/>
  <c r="N11"/>
  <c r="N12"/>
  <c r="N13"/>
  <c r="N14"/>
  <c r="N15"/>
  <c r="N17"/>
  <c r="N18"/>
  <c r="N20"/>
  <c r="N22"/>
  <c r="N23"/>
  <c r="N24"/>
  <c r="N26"/>
  <c r="N27"/>
  <c r="N28"/>
  <c r="N30"/>
  <c r="N31"/>
  <c r="N32"/>
  <c r="N34"/>
  <c r="N35"/>
  <c r="N36"/>
  <c r="N38"/>
  <c r="N39"/>
  <c r="N40"/>
  <c r="N42"/>
  <c r="N43"/>
  <c r="N44"/>
  <c r="N46"/>
  <c r="N47"/>
  <c r="N48"/>
  <c r="N50"/>
  <c r="P68"/>
  <c r="P67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19"/>
  <c r="P18"/>
  <c r="P17"/>
  <c r="P16"/>
  <c r="P15"/>
  <c r="P14"/>
  <c r="P13"/>
  <c r="O7"/>
  <c r="P3" s="1"/>
  <c r="G7"/>
  <c r="P7" i="6" l="1"/>
  <c r="M1"/>
  <c r="M1" i="5"/>
  <c r="P1" i="4"/>
  <c r="P5" s="1"/>
  <c r="N16"/>
  <c r="N7" s="1"/>
  <c r="P7" s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<sst xmlns="http://schemas.openxmlformats.org/spreadsheetml/2006/main" count="628" uniqueCount="109">
  <si>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</si>
  <si>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</si>
  <si>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</si>
  <si>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</si>
  <si>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</si>
  <si>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</si>
  <si>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</si>
  <si>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</si>
  <si>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</si>
  <si>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</si>
  <si>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</si>
  <si>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</si>
  <si>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</si>
  <si>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</si>
  <si>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</si>
  <si>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</si>
  <si>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</si>
  <si>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</si>
  <si>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</si>
  <si>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</si>
  <si>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</si>
  <si>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</si>
  <si>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</si>
  <si>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</si>
  <si>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</si>
  <si>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</si>
  <si>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</si>
  <si>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</si>
  <si>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</si>
  <si>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</si>
  <si>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</si>
  <si>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</si>
  <si>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</si>
  <si>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</si>
  <si>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</si>
  <si>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</si>
  <si>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</si>
  <si>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</si>
  <si>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</si>
  <si>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EMAD SHEHATA</t>
  </si>
  <si>
    <t>NO</t>
  </si>
  <si>
    <t>€</t>
  </si>
  <si>
    <t>Passaporto</t>
  </si>
  <si>
    <t>Bollo</t>
  </si>
  <si>
    <t>Italia</t>
  </si>
  <si>
    <t>Versamento + 1,3 poste</t>
  </si>
  <si>
    <t>Prelievo contanti</t>
  </si>
  <si>
    <t>Trasporto</t>
  </si>
  <si>
    <t>CLIENTI EGIZIANI</t>
  </si>
  <si>
    <t>TRASPORTO</t>
  </si>
  <si>
    <t>CENA Emad+ 2 clienti</t>
  </si>
  <si>
    <t>Pranzo Emad+ Walter + 2 clienti</t>
  </si>
  <si>
    <t>Pranzo Emad+ 2 clienti</t>
  </si>
  <si>
    <t>Taxi Emad+ 2 clienti</t>
  </si>
  <si>
    <t>Cena Emad+ 2 clienti</t>
  </si>
  <si>
    <t>Cena Emad + 2 clienti</t>
  </si>
  <si>
    <t>Pranzo Emad + 2 clienti</t>
  </si>
  <si>
    <t>Aperitivo Emad+ 2 clienti</t>
  </si>
  <si>
    <t>Prelievo</t>
  </si>
  <si>
    <t>Varie Emad+ 2 clienti</t>
  </si>
  <si>
    <t>DEMO EGITTO</t>
  </si>
  <si>
    <t>Caffè Emad</t>
  </si>
  <si>
    <t>Milano Express Emad</t>
  </si>
  <si>
    <t>Pranzo Emad</t>
  </si>
  <si>
    <t>Taxi Emad</t>
  </si>
  <si>
    <t>VISITA TRD EGITTO</t>
  </si>
  <si>
    <t>MXP Emad</t>
  </si>
  <si>
    <t>(importi in Valuta €)</t>
  </si>
  <si>
    <t>10_01</t>
  </si>
  <si>
    <t>Extra Hotel Emad</t>
  </si>
  <si>
    <r>
      <t xml:space="preserve">Prelievo contanti  </t>
    </r>
    <r>
      <rPr>
        <b/>
        <sz val="14"/>
        <color rgb="FFFF0000"/>
        <rFont val="Gulim"/>
        <family val="2"/>
      </rPr>
      <t>( manca giustificativo)</t>
    </r>
  </si>
  <si>
    <t>USD</t>
  </si>
  <si>
    <t>Visto Egitto Emad</t>
  </si>
  <si>
    <t>Egitto</t>
  </si>
  <si>
    <t>ITALIA</t>
  </si>
  <si>
    <t>10_02</t>
  </si>
  <si>
    <t>(importi in Valuta USD)</t>
  </si>
  <si>
    <t>Prelievo Contanti</t>
  </si>
  <si>
    <t>Taxi Emad+ Walter</t>
  </si>
  <si>
    <t>Cena Emad+Walter</t>
  </si>
  <si>
    <t>Caffè + Dolce Emad</t>
  </si>
  <si>
    <t>Cena Emad</t>
  </si>
  <si>
    <t>Visto Egitto</t>
  </si>
  <si>
    <t>Taxi Egitto</t>
  </si>
  <si>
    <t>Caffe Egitto</t>
  </si>
  <si>
    <t>Cena Egitto</t>
  </si>
  <si>
    <t>(importi in Valuta EGP)</t>
  </si>
  <si>
    <t>10_03</t>
  </si>
  <si>
    <t>EGP</t>
  </si>
  <si>
    <t>Extra Albergo Emad</t>
  </si>
  <si>
    <t>(importi in Valuta QAR)</t>
  </si>
  <si>
    <t>MILIPOL QATAR</t>
  </si>
  <si>
    <t>Doha</t>
  </si>
  <si>
    <t>Qar</t>
  </si>
  <si>
    <t>Caffeè  Emad + Walter</t>
  </si>
  <si>
    <t>Taxi  Emad + Walter</t>
  </si>
  <si>
    <t>Acqua Emad + Walter</t>
  </si>
  <si>
    <t>Taxi Emad + Walter</t>
  </si>
  <si>
    <t>caffè Emad + Walter</t>
  </si>
  <si>
    <t>Taxi Emad + Walter+ Lore+ Marco</t>
  </si>
  <si>
    <t>Taxi Emad + Lore</t>
  </si>
  <si>
    <t>Taxi Emad + Marco</t>
  </si>
  <si>
    <t>DEMO QATAR</t>
  </si>
  <si>
    <t>Caffè Emad + Marco</t>
  </si>
  <si>
    <t>Visto Ingresso</t>
  </si>
  <si>
    <t>10_04</t>
  </si>
  <si>
    <t>Extra Albergo</t>
  </si>
  <si>
    <t>Restituzione Contanti</t>
  </si>
  <si>
    <t>Extra Hotel</t>
  </si>
</sst>
</file>

<file path=xl/styles.xml><?xml version="1.0" encoding="utf-8"?>
<styleSheet xmlns="http://schemas.openxmlformats.org/spreadsheetml/2006/main">
  <numFmts count="12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  <numFmt numFmtId="171" formatCode="#,##0.00_ ;[Red]\-#,##0.00\ "/>
    <numFmt numFmtId="172" formatCode="_-[$USD]\ * #,##0.00_-;\-[$USD]\ * #,##0.00_-;_-[$USD]\ * &quot;-&quot;??_-;_-@_-"/>
    <numFmt numFmtId="173" formatCode="#,##0.00_ ;\-#,##0.00\ "/>
    <numFmt numFmtId="174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4"/>
      <color rgb="FFFF0000"/>
      <name val="Gulim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/>
      <top/>
      <bottom style="hair">
        <color indexed="8"/>
      </bottom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137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8" fontId="1" fillId="6" borderId="11" xfId="0" applyNumberFormat="1" applyFont="1" applyFill="1" applyBorder="1" applyAlignment="1" applyProtection="1">
      <alignment horizontal="center" vertical="center"/>
    </xf>
    <xf numFmtId="169" fontId="1" fillId="0" borderId="12" xfId="0" applyNumberFormat="1" applyFont="1" applyBorder="1" applyAlignment="1" applyProtection="1">
      <alignment horizontal="center" vertical="center"/>
      <protection locked="0"/>
    </xf>
    <xf numFmtId="38" fontId="1" fillId="0" borderId="14" xfId="0" applyNumberFormat="1" applyFont="1" applyBorder="1" applyAlignment="1" applyProtection="1">
      <alignment horizontal="center" vertical="center"/>
      <protection locked="0"/>
    </xf>
    <xf numFmtId="170" fontId="1" fillId="0" borderId="15" xfId="0" applyNumberFormat="1" applyFont="1" applyBorder="1" applyAlignment="1" applyProtection="1">
      <alignment horizontal="right" vertical="center"/>
    </xf>
    <xf numFmtId="170" fontId="1" fillId="0" borderId="16" xfId="0" applyNumberFormat="1" applyFont="1" applyBorder="1" applyAlignment="1" applyProtection="1">
      <alignment horizontal="right" vertical="center"/>
      <protection locked="0"/>
    </xf>
    <xf numFmtId="170" fontId="1" fillId="0" borderId="12" xfId="0" applyNumberFormat="1" applyFont="1" applyBorder="1" applyAlignment="1" applyProtection="1">
      <alignment horizontal="right" vertical="center"/>
      <protection locked="0"/>
    </xf>
    <xf numFmtId="170" fontId="1" fillId="0" borderId="17" xfId="0" applyNumberFormat="1" applyFont="1" applyBorder="1" applyAlignment="1" applyProtection="1">
      <alignment horizontal="right" vertical="center"/>
      <protection locked="0"/>
    </xf>
    <xf numFmtId="170" fontId="1" fillId="0" borderId="19" xfId="0" applyNumberFormat="1" applyFont="1" applyBorder="1" applyAlignment="1" applyProtection="1">
      <alignment horizontal="right" vertical="center"/>
      <protection locked="0"/>
    </xf>
    <xf numFmtId="170" fontId="1" fillId="0" borderId="20" xfId="0" applyNumberFormat="1" applyFont="1" applyBorder="1" applyAlignment="1" applyProtection="1">
      <alignment horizontal="right" vertical="center"/>
      <protection locked="0"/>
    </xf>
    <xf numFmtId="164" fontId="1" fillId="3" borderId="21" xfId="1" applyFont="1" applyFill="1" applyBorder="1" applyAlignment="1" applyProtection="1">
      <alignment horizontal="right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</xf>
    <xf numFmtId="168" fontId="1" fillId="6" borderId="23" xfId="0" applyNumberFormat="1" applyFont="1" applyFill="1" applyBorder="1" applyAlignment="1" applyProtection="1">
      <alignment horizontal="center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169" fontId="1" fillId="0" borderId="18" xfId="0" applyNumberFormat="1" applyFont="1" applyBorder="1" applyAlignment="1" applyProtection="1">
      <alignment horizontal="center" vertical="center"/>
      <protection locked="0"/>
    </xf>
    <xf numFmtId="170" fontId="1" fillId="0" borderId="24" xfId="0" applyNumberFormat="1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8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170" fontId="1" fillId="0" borderId="38" xfId="0" applyNumberFormat="1" applyFont="1" applyBorder="1" applyAlignment="1" applyProtection="1">
      <alignment horizontal="right" vertical="center"/>
      <protection locked="0"/>
    </xf>
    <xf numFmtId="0" fontId="2" fillId="0" borderId="44" xfId="0" applyFont="1" applyBorder="1" applyAlignment="1" applyProtection="1">
      <alignment horizontal="right" vertical="center" wrapText="1"/>
    </xf>
    <xf numFmtId="40" fontId="2" fillId="0" borderId="44" xfId="0" applyNumberFormat="1" applyFont="1" applyBorder="1" applyAlignment="1" applyProtection="1">
      <alignment vertical="center"/>
    </xf>
    <xf numFmtId="0" fontId="2" fillId="0" borderId="44" xfId="0" applyFont="1" applyBorder="1" applyAlignment="1" applyProtection="1">
      <alignment vertical="center"/>
    </xf>
    <xf numFmtId="0" fontId="2" fillId="0" borderId="44" xfId="0" applyFont="1" applyBorder="1" applyAlignment="1" applyProtection="1">
      <alignment horizontal="right" vertical="center"/>
    </xf>
    <xf numFmtId="0" fontId="1" fillId="8" borderId="45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5" xfId="0" applyNumberFormat="1" applyFont="1" applyFill="1" applyBorder="1" applyAlignment="1" applyProtection="1">
      <alignment horizontal="right" vertical="center"/>
    </xf>
    <xf numFmtId="168" fontId="1" fillId="8" borderId="0" xfId="0" applyNumberFormat="1" applyFont="1" applyFill="1" applyBorder="1" applyAlignment="1" applyProtection="1">
      <alignment horizontal="center" vertical="center"/>
    </xf>
    <xf numFmtId="169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0" fontId="1" fillId="8" borderId="0" xfId="0" applyNumberFormat="1" applyFont="1" applyFill="1" applyBorder="1" applyAlignment="1" applyProtection="1">
      <alignment horizontal="right" vertical="center"/>
    </xf>
    <xf numFmtId="170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0" fontId="1" fillId="2" borderId="49" xfId="0" applyFont="1" applyFill="1" applyBorder="1" applyAlignment="1" applyProtection="1">
      <alignment horizontal="center" vertical="center" wrapText="1"/>
    </xf>
    <xf numFmtId="4" fontId="1" fillId="2" borderId="50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7" xfId="0" applyNumberFormat="1" applyFont="1" applyFill="1" applyBorder="1" applyAlignment="1" applyProtection="1">
      <alignment horizontal="center" vertical="center"/>
    </xf>
    <xf numFmtId="40" fontId="1" fillId="0" borderId="0" xfId="0" applyNumberFormat="1" applyFont="1" applyAlignment="1" applyProtection="1">
      <alignment vertical="center"/>
    </xf>
    <xf numFmtId="171" fontId="1" fillId="0" borderId="0" xfId="0" applyNumberFormat="1" applyFont="1" applyAlignment="1" applyProtection="1">
      <alignment vertical="center"/>
    </xf>
    <xf numFmtId="0" fontId="1" fillId="0" borderId="13" xfId="0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43" fontId="11" fillId="5" borderId="7" xfId="0" applyNumberFormat="1" applyFont="1" applyFill="1" applyBorder="1" applyAlignment="1" applyProtection="1">
      <alignment vertical="center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38" fontId="1" fillId="0" borderId="55" xfId="0" applyNumberFormat="1" applyFont="1" applyBorder="1" applyAlignment="1" applyProtection="1">
      <alignment horizontal="center" vertical="center"/>
      <protection locked="0"/>
    </xf>
    <xf numFmtId="172" fontId="1" fillId="3" borderId="21" xfId="1" applyNumberFormat="1" applyFont="1" applyFill="1" applyBorder="1" applyAlignment="1" applyProtection="1">
      <alignment horizontal="right" vertical="center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169" fontId="1" fillId="0" borderId="18" xfId="0" applyNumberFormat="1" applyFont="1" applyBorder="1" applyAlignment="1" applyProtection="1">
      <alignment horizontal="left" vertical="center"/>
      <protection locked="0"/>
    </xf>
    <xf numFmtId="3" fontId="1" fillId="4" borderId="22" xfId="0" applyNumberFormat="1" applyFont="1" applyFill="1" applyBorder="1" applyAlignment="1" applyProtection="1">
      <alignment vertical="center"/>
      <protection locked="0"/>
    </xf>
    <xf numFmtId="173" fontId="1" fillId="3" borderId="21" xfId="1" applyNumberFormat="1" applyFont="1" applyFill="1" applyBorder="1" applyAlignment="1" applyProtection="1">
      <alignment horizontal="right" vertical="center"/>
    </xf>
    <xf numFmtId="0" fontId="1" fillId="0" borderId="13" xfId="0" applyFont="1" applyBorder="1" applyAlignment="1" applyProtection="1">
      <alignment vertical="center" wrapText="1"/>
      <protection locked="0"/>
    </xf>
    <xf numFmtId="174" fontId="2" fillId="0" borderId="0" xfId="0" applyNumberFormat="1" applyFont="1" applyAlignment="1" applyProtection="1">
      <alignment vertical="center"/>
    </xf>
    <xf numFmtId="174" fontId="11" fillId="0" borderId="0" xfId="0" applyNumberFormat="1" applyFont="1" applyAlignment="1" applyProtection="1">
      <alignment vertical="center"/>
    </xf>
    <xf numFmtId="0" fontId="2" fillId="0" borderId="25" xfId="0" applyFont="1" applyBorder="1" applyAlignment="1" applyProtection="1">
      <alignment horizontal="center" vertical="center" textRotation="180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5" borderId="27" xfId="0" applyNumberFormat="1" applyFont="1" applyFill="1" applyBorder="1" applyAlignment="1" applyProtection="1">
      <alignment horizontal="center" vertical="center"/>
    </xf>
    <xf numFmtId="0" fontId="1" fillId="9" borderId="52" xfId="0" applyNumberFormat="1" applyFont="1" applyFill="1" applyBorder="1" applyAlignment="1" applyProtection="1">
      <alignment horizontal="center" vertical="center"/>
    </xf>
    <xf numFmtId="0" fontId="1" fillId="9" borderId="53" xfId="0" applyNumberFormat="1" applyFont="1" applyFill="1" applyBorder="1" applyAlignment="1" applyProtection="1">
      <alignment horizontal="center" vertical="center"/>
    </xf>
    <xf numFmtId="0" fontId="1" fillId="9" borderId="54" xfId="0" applyNumberFormat="1" applyFont="1" applyFill="1" applyBorder="1" applyAlignment="1" applyProtection="1">
      <alignment horizontal="center" vertical="center"/>
    </xf>
    <xf numFmtId="38" fontId="1" fillId="2" borderId="32" xfId="0" applyNumberFormat="1" applyFont="1" applyFill="1" applyBorder="1" applyAlignment="1" applyProtection="1">
      <alignment horizontal="center" vertical="center"/>
    </xf>
    <xf numFmtId="38" fontId="1" fillId="2" borderId="33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50" xfId="0" applyFont="1" applyFill="1" applyBorder="1" applyAlignment="1" applyProtection="1">
      <alignment horizontal="center" vertical="center" wrapText="1"/>
    </xf>
    <xf numFmtId="0" fontId="2" fillId="7" borderId="50" xfId="0" applyFont="1" applyFill="1" applyBorder="1" applyAlignment="1" applyProtection="1">
      <alignment horizontal="center" vertical="center"/>
    </xf>
    <xf numFmtId="0" fontId="2" fillId="7" borderId="29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4" fontId="1" fillId="0" borderId="25" xfId="0" applyNumberFormat="1" applyFont="1" applyBorder="1" applyAlignment="1" applyProtection="1">
      <alignment horizontal="center" vertical="center" wrapText="1"/>
    </xf>
    <xf numFmtId="49" fontId="2" fillId="4" borderId="26" xfId="0" applyNumberFormat="1" applyFont="1" applyFill="1" applyBorder="1" applyAlignment="1" applyProtection="1">
      <alignment horizontal="left" vertical="center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169" fontId="11" fillId="0" borderId="18" xfId="0" applyNumberFormat="1" applyFont="1" applyBorder="1" applyAlignment="1" applyProtection="1">
      <alignment horizontal="center" vertical="center"/>
      <protection locked="0"/>
    </xf>
    <xf numFmtId="49" fontId="11" fillId="0" borderId="12" xfId="0" applyNumberFormat="1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38" fontId="11" fillId="0" borderId="14" xfId="0" applyNumberFormat="1" applyFont="1" applyBorder="1" applyAlignment="1" applyProtection="1">
      <alignment horizontal="center" vertical="center"/>
      <protection locked="0"/>
    </xf>
    <xf numFmtId="170" fontId="11" fillId="0" borderId="15" xfId="0" applyNumberFormat="1" applyFont="1" applyBorder="1" applyAlignment="1" applyProtection="1">
      <alignment horizontal="right" vertical="center"/>
    </xf>
    <xf numFmtId="170" fontId="11" fillId="0" borderId="16" xfId="0" applyNumberFormat="1" applyFont="1" applyBorder="1" applyAlignment="1" applyProtection="1">
      <alignment horizontal="right" vertical="center"/>
      <protection locked="0"/>
    </xf>
    <xf numFmtId="170" fontId="11" fillId="0" borderId="12" xfId="0" applyNumberFormat="1" applyFont="1" applyBorder="1" applyAlignment="1" applyProtection="1">
      <alignment horizontal="right" vertical="center"/>
      <protection locked="0"/>
    </xf>
    <xf numFmtId="170" fontId="11" fillId="0" borderId="38" xfId="0" applyNumberFormat="1" applyFont="1" applyBorder="1" applyAlignment="1" applyProtection="1">
      <alignment horizontal="right" vertical="center"/>
      <protection locked="0"/>
    </xf>
    <xf numFmtId="170" fontId="11" fillId="0" borderId="19" xfId="0" applyNumberFormat="1" applyFont="1" applyBorder="1" applyAlignment="1" applyProtection="1">
      <alignment horizontal="right" vertical="center"/>
      <protection locked="0"/>
    </xf>
    <xf numFmtId="170" fontId="11" fillId="0" borderId="20" xfId="0" applyNumberFormat="1" applyFont="1" applyBorder="1" applyAlignment="1" applyProtection="1">
      <alignment horizontal="right" vertical="center"/>
      <protection locked="0"/>
    </xf>
    <xf numFmtId="172" fontId="11" fillId="3" borderId="21" xfId="1" applyNumberFormat="1" applyFont="1" applyFill="1" applyBorder="1" applyAlignment="1" applyProtection="1">
      <alignment horizontal="right" vertical="center"/>
    </xf>
    <xf numFmtId="4" fontId="11" fillId="4" borderId="21" xfId="0" applyNumberFormat="1" applyFont="1" applyFill="1" applyBorder="1" applyAlignment="1" applyProtection="1">
      <alignment vertical="center"/>
      <protection locked="0"/>
    </xf>
    <xf numFmtId="0" fontId="11" fillId="0" borderId="22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44" xfId="0" applyFont="1" applyBorder="1" applyAlignment="1" applyProtection="1">
      <alignment horizontal="right" vertical="center"/>
    </xf>
  </cellXfs>
  <cellStyles count="2">
    <cellStyle name="Euro" xfId="1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view="pageBreakPreview" topLeftCell="A17" zoomScale="60" workbookViewId="0">
      <selection activeCell="L25" sqref="L25:M59"/>
    </sheetView>
  </sheetViews>
  <sheetFormatPr defaultRowHeight="18.75"/>
  <cols>
    <col min="1" max="1" width="6.7109375" style="1" customWidth="1"/>
    <col min="2" max="2" width="35.85546875" style="2" customWidth="1"/>
    <col min="3" max="3" width="27.7109375" style="2" customWidth="1"/>
    <col min="4" max="4" width="64.140625" style="2" bestFit="1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118" t="s">
        <v>0</v>
      </c>
      <c r="C1" s="118"/>
      <c r="D1" s="119" t="s">
        <v>39</v>
      </c>
      <c r="E1" s="119"/>
      <c r="F1" s="38">
        <v>41913</v>
      </c>
      <c r="G1" s="37" t="s">
        <v>68</v>
      </c>
      <c r="L1" s="7" t="s">
        <v>28</v>
      </c>
      <c r="M1" s="3">
        <f>+P1-N7</f>
        <v>0</v>
      </c>
      <c r="N1" s="5" t="s">
        <v>1</v>
      </c>
      <c r="O1" s="6"/>
      <c r="P1" s="40">
        <f>SUM(H7:M7)</f>
        <v>1490.3400000000001</v>
      </c>
      <c r="Q1" s="3" t="s">
        <v>26</v>
      </c>
      <c r="R1" s="72"/>
    </row>
    <row r="2" spans="1:18" s="7" customFormat="1" ht="57.75" customHeight="1">
      <c r="A2" s="4"/>
      <c r="B2" s="120" t="s">
        <v>2</v>
      </c>
      <c r="C2" s="120"/>
      <c r="D2" s="119"/>
      <c r="E2" s="119"/>
      <c r="F2" s="8"/>
      <c r="G2" s="8"/>
      <c r="N2" s="9" t="s">
        <v>3</v>
      </c>
      <c r="O2" s="10"/>
      <c r="P2" s="11"/>
      <c r="Q2" s="3" t="s">
        <v>25</v>
      </c>
    </row>
    <row r="3" spans="1:18" s="7" customFormat="1" ht="35.25" customHeight="1">
      <c r="A3" s="4"/>
      <c r="B3" s="120" t="s">
        <v>24</v>
      </c>
      <c r="C3" s="120"/>
      <c r="D3" s="119" t="s">
        <v>40</v>
      </c>
      <c r="E3" s="119"/>
      <c r="N3" s="9" t="s">
        <v>4</v>
      </c>
      <c r="O3" s="10"/>
      <c r="P3" s="45">
        <f>+O7</f>
        <v>1595.54</v>
      </c>
      <c r="Q3" s="12"/>
    </row>
    <row r="4" spans="1:18" s="7" customFormat="1" ht="35.25" customHeight="1" thickBot="1">
      <c r="A4" s="4"/>
      <c r="D4" s="13"/>
      <c r="E4" s="13"/>
      <c r="F4" s="9" t="s">
        <v>19</v>
      </c>
      <c r="G4" s="52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</row>
    <row r="5" spans="1:18" s="7" customFormat="1" ht="43.5" customHeight="1" thickTop="1" thickBot="1">
      <c r="A5" s="4"/>
      <c r="B5" s="18" t="s">
        <v>6</v>
      </c>
      <c r="C5" s="19"/>
      <c r="D5" s="42">
        <v>56</v>
      </c>
      <c r="E5" s="13"/>
      <c r="F5" s="9" t="s">
        <v>7</v>
      </c>
      <c r="G5" s="52">
        <v>1.1100000000000001</v>
      </c>
      <c r="N5" s="99" t="s">
        <v>8</v>
      </c>
      <c r="O5" s="99"/>
      <c r="P5" s="77">
        <f>P1-P2-P3-P4</f>
        <v>-105.19999999999982</v>
      </c>
      <c r="Q5" s="12"/>
      <c r="R5" s="73"/>
    </row>
    <row r="6" spans="1:18" s="7" customFormat="1" ht="43.5" customHeight="1" thickTop="1" thickBot="1">
      <c r="A6" s="4"/>
      <c r="B6" s="39" t="s">
        <v>67</v>
      </c>
      <c r="C6" s="39"/>
      <c r="D6" s="13"/>
      <c r="E6" s="13"/>
      <c r="F6" s="9" t="s">
        <v>9</v>
      </c>
      <c r="G6" s="70">
        <v>11.11</v>
      </c>
      <c r="Q6" s="12"/>
    </row>
    <row r="7" spans="1:18" s="7" customFormat="1" ht="27" customHeight="1" thickTop="1" thickBot="1">
      <c r="A7" s="100" t="s">
        <v>27</v>
      </c>
      <c r="B7" s="101"/>
      <c r="C7" s="102"/>
      <c r="D7" s="103" t="s">
        <v>10</v>
      </c>
      <c r="E7" s="104"/>
      <c r="F7" s="104"/>
      <c r="G7" s="71">
        <f t="shared" ref="G7:K7" si="0">SUM(G11:G68)</f>
        <v>0</v>
      </c>
      <c r="H7" s="69">
        <f>SUM(H11:H68)</f>
        <v>0</v>
      </c>
      <c r="I7" s="54">
        <f>SUM(I11:I68)</f>
        <v>0</v>
      </c>
      <c r="J7" s="54">
        <f>SUM(J11:J68)</f>
        <v>243.5</v>
      </c>
      <c r="K7" s="54">
        <f t="shared" si="0"/>
        <v>117.3</v>
      </c>
      <c r="L7" s="54">
        <f>SUM(L11:L68)</f>
        <v>1059.4000000000001</v>
      </c>
      <c r="M7" s="55">
        <f>SUM(M11:M68)</f>
        <v>70.14</v>
      </c>
      <c r="N7" s="53">
        <f>SUM(N11:N68)</f>
        <v>1490.3400000000001</v>
      </c>
      <c r="O7" s="56">
        <f>SUM(O11:O68)</f>
        <v>1595.54</v>
      </c>
      <c r="P7" s="12">
        <f>+N7-SUM(H7:M7)</f>
        <v>0</v>
      </c>
    </row>
    <row r="8" spans="1:18" ht="36" customHeight="1" thickTop="1" thickBot="1">
      <c r="A8" s="105"/>
      <c r="B8" s="106" t="s">
        <v>11</v>
      </c>
      <c r="C8" s="106" t="s">
        <v>12</v>
      </c>
      <c r="D8" s="107" t="s">
        <v>23</v>
      </c>
      <c r="E8" s="106" t="s">
        <v>30</v>
      </c>
      <c r="F8" s="109" t="s">
        <v>29</v>
      </c>
      <c r="G8" s="110" t="s">
        <v>13</v>
      </c>
      <c r="H8" s="112" t="s">
        <v>14</v>
      </c>
      <c r="I8" s="113" t="s">
        <v>32</v>
      </c>
      <c r="J8" s="114" t="s">
        <v>34</v>
      </c>
      <c r="K8" s="114" t="s">
        <v>33</v>
      </c>
      <c r="L8" s="115" t="s">
        <v>20</v>
      </c>
      <c r="M8" s="116"/>
      <c r="N8" s="98" t="s">
        <v>15</v>
      </c>
      <c r="O8" s="117" t="s">
        <v>16</v>
      </c>
      <c r="P8" s="90" t="s">
        <v>17</v>
      </c>
      <c r="Q8" s="2"/>
      <c r="R8" s="91" t="s">
        <v>35</v>
      </c>
    </row>
    <row r="9" spans="1:18" ht="36" customHeight="1" thickTop="1" thickBot="1">
      <c r="A9" s="105"/>
      <c r="B9" s="106" t="s">
        <v>11</v>
      </c>
      <c r="C9" s="106"/>
      <c r="D9" s="108"/>
      <c r="E9" s="106"/>
      <c r="F9" s="109"/>
      <c r="G9" s="111"/>
      <c r="H9" s="112" t="s">
        <v>32</v>
      </c>
      <c r="I9" s="113" t="s">
        <v>32</v>
      </c>
      <c r="J9" s="113"/>
      <c r="K9" s="113" t="s">
        <v>31</v>
      </c>
      <c r="L9" s="94" t="s">
        <v>21</v>
      </c>
      <c r="M9" s="96" t="s">
        <v>22</v>
      </c>
      <c r="N9" s="98"/>
      <c r="O9" s="117"/>
      <c r="P9" s="90"/>
      <c r="Q9" s="2"/>
      <c r="R9" s="92"/>
    </row>
    <row r="10" spans="1:18" ht="37.5" customHeight="1" thickTop="1" thickBot="1">
      <c r="A10" s="105"/>
      <c r="B10" s="106"/>
      <c r="C10" s="106"/>
      <c r="D10" s="108"/>
      <c r="E10" s="106"/>
      <c r="F10" s="109"/>
      <c r="G10" s="68" t="s">
        <v>18</v>
      </c>
      <c r="H10" s="112"/>
      <c r="I10" s="113"/>
      <c r="J10" s="113"/>
      <c r="K10" s="113"/>
      <c r="L10" s="95"/>
      <c r="M10" s="97"/>
      <c r="N10" s="98"/>
      <c r="O10" s="117"/>
      <c r="P10" s="90"/>
      <c r="Q10" s="2"/>
      <c r="R10" s="93"/>
    </row>
    <row r="11" spans="1:18" ht="19.5" thickTop="1">
      <c r="A11" s="20">
        <v>1</v>
      </c>
      <c r="B11" s="34">
        <v>41912</v>
      </c>
      <c r="C11" s="75" t="s">
        <v>42</v>
      </c>
      <c r="D11" s="36" t="s">
        <v>43</v>
      </c>
      <c r="E11" s="74" t="s">
        <v>44</v>
      </c>
      <c r="F11" s="74" t="s">
        <v>41</v>
      </c>
      <c r="G11" s="22"/>
      <c r="H11" s="23"/>
      <c r="I11" s="35"/>
      <c r="J11" s="26"/>
      <c r="K11" s="27">
        <v>73.5</v>
      </c>
      <c r="L11" s="27"/>
      <c r="M11" s="28"/>
      <c r="N11" s="29">
        <f>SUM(H11:M11)</f>
        <v>73.5</v>
      </c>
      <c r="O11" s="30"/>
      <c r="P11" s="31"/>
      <c r="Q11" s="2"/>
      <c r="R11" s="47"/>
    </row>
    <row r="12" spans="1:18">
      <c r="A12" s="32">
        <v>2</v>
      </c>
      <c r="B12" s="34">
        <v>41912</v>
      </c>
      <c r="C12" s="75" t="s">
        <v>42</v>
      </c>
      <c r="D12" s="36" t="s">
        <v>45</v>
      </c>
      <c r="E12" s="74" t="s">
        <v>44</v>
      </c>
      <c r="F12" s="74" t="s">
        <v>41</v>
      </c>
      <c r="G12" s="22"/>
      <c r="H12" s="23"/>
      <c r="I12" s="35"/>
      <c r="J12" s="26"/>
      <c r="K12" s="27">
        <v>43.8</v>
      </c>
      <c r="L12" s="27"/>
      <c r="M12" s="28"/>
      <c r="N12" s="29">
        <f>SUM(H12:M12)</f>
        <v>43.8</v>
      </c>
      <c r="O12" s="33"/>
      <c r="P12" s="31"/>
      <c r="Q12" s="2"/>
      <c r="R12" s="47"/>
    </row>
    <row r="13" spans="1:18">
      <c r="A13" s="32">
        <v>3</v>
      </c>
      <c r="B13" s="34">
        <v>41912</v>
      </c>
      <c r="C13" s="75" t="s">
        <v>42</v>
      </c>
      <c r="D13" s="36" t="s">
        <v>47</v>
      </c>
      <c r="E13" s="74" t="s">
        <v>44</v>
      </c>
      <c r="F13" s="74" t="s">
        <v>41</v>
      </c>
      <c r="G13" s="22"/>
      <c r="H13" s="23"/>
      <c r="I13" s="35"/>
      <c r="J13" s="26">
        <v>1.5</v>
      </c>
      <c r="K13" s="27"/>
      <c r="L13" s="27"/>
      <c r="M13" s="28"/>
      <c r="N13" s="29">
        <f t="shared" ref="N13:N25" si="1">SUM(H13:M13)</f>
        <v>1.5</v>
      </c>
      <c r="O13" s="33"/>
      <c r="P13" s="31" t="str">
        <f t="shared" ref="P13:P68" si="2">IF(F13="Milano","X","")</f>
        <v/>
      </c>
      <c r="Q13" s="2"/>
      <c r="R13" s="48"/>
    </row>
    <row r="14" spans="1:18">
      <c r="A14" s="32">
        <v>4</v>
      </c>
      <c r="B14" s="34">
        <v>41912</v>
      </c>
      <c r="C14" s="75" t="s">
        <v>42</v>
      </c>
      <c r="D14" s="36" t="s">
        <v>47</v>
      </c>
      <c r="E14" s="74" t="s">
        <v>44</v>
      </c>
      <c r="F14" s="74" t="s">
        <v>41</v>
      </c>
      <c r="G14" s="22"/>
      <c r="H14" s="23"/>
      <c r="I14" s="35"/>
      <c r="J14" s="26">
        <v>1.5</v>
      </c>
      <c r="K14" s="27"/>
      <c r="L14" s="27"/>
      <c r="M14" s="28"/>
      <c r="N14" s="29">
        <f t="shared" si="1"/>
        <v>1.5</v>
      </c>
      <c r="O14" s="33"/>
      <c r="P14" s="31" t="str">
        <f t="shared" si="2"/>
        <v/>
      </c>
      <c r="Q14" s="2"/>
      <c r="R14" s="49"/>
    </row>
    <row r="15" spans="1:18">
      <c r="A15" s="32">
        <v>5</v>
      </c>
      <c r="B15" s="34">
        <v>41912</v>
      </c>
      <c r="C15" s="75" t="s">
        <v>42</v>
      </c>
      <c r="D15" s="36" t="s">
        <v>46</v>
      </c>
      <c r="E15" s="74" t="s">
        <v>44</v>
      </c>
      <c r="F15" s="74" t="s">
        <v>41</v>
      </c>
      <c r="G15" s="22"/>
      <c r="H15" s="23"/>
      <c r="I15" s="35"/>
      <c r="J15" s="26"/>
      <c r="K15" s="27"/>
      <c r="L15" s="27"/>
      <c r="M15" s="28"/>
      <c r="N15" s="29">
        <f t="shared" si="1"/>
        <v>0</v>
      </c>
      <c r="O15" s="33">
        <v>150</v>
      </c>
      <c r="P15" s="31" t="str">
        <f t="shared" si="2"/>
        <v/>
      </c>
      <c r="Q15" s="2"/>
      <c r="R15" s="50"/>
    </row>
    <row r="16" spans="1:18">
      <c r="A16" s="32">
        <v>7</v>
      </c>
      <c r="B16" s="34">
        <v>41913</v>
      </c>
      <c r="C16" s="75" t="s">
        <v>42</v>
      </c>
      <c r="D16" s="36" t="s">
        <v>47</v>
      </c>
      <c r="E16" s="74" t="s">
        <v>44</v>
      </c>
      <c r="F16" s="74" t="s">
        <v>41</v>
      </c>
      <c r="G16" s="22"/>
      <c r="H16" s="23">
        <f t="shared" ref="H16:H38" si="3">IF($D$3="si",($G$5/$G$6*G16),IF($D$3="no",G16*$G$4,0))</f>
        <v>0</v>
      </c>
      <c r="I16" s="35"/>
      <c r="J16" s="27">
        <v>1.5</v>
      </c>
      <c r="K16" s="27"/>
      <c r="L16" s="27"/>
      <c r="M16" s="28"/>
      <c r="N16" s="29">
        <f t="shared" si="1"/>
        <v>1.5</v>
      </c>
      <c r="O16" s="33"/>
      <c r="P16" s="31" t="str">
        <f t="shared" si="2"/>
        <v/>
      </c>
      <c r="Q16" s="2"/>
      <c r="R16" s="49"/>
    </row>
    <row r="17" spans="1:18">
      <c r="A17" s="32">
        <v>8</v>
      </c>
      <c r="B17" s="34">
        <v>41913</v>
      </c>
      <c r="C17" s="75" t="s">
        <v>42</v>
      </c>
      <c r="D17" s="36" t="s">
        <v>47</v>
      </c>
      <c r="E17" s="74" t="s">
        <v>44</v>
      </c>
      <c r="F17" s="74" t="s">
        <v>41</v>
      </c>
      <c r="G17" s="22"/>
      <c r="H17" s="23">
        <f t="shared" si="3"/>
        <v>0</v>
      </c>
      <c r="I17" s="35"/>
      <c r="J17" s="27">
        <v>1.5</v>
      </c>
      <c r="K17" s="27"/>
      <c r="L17" s="27"/>
      <c r="M17" s="28"/>
      <c r="N17" s="29">
        <f t="shared" si="1"/>
        <v>1.5</v>
      </c>
      <c r="O17" s="33"/>
      <c r="P17" s="31" t="str">
        <f t="shared" si="2"/>
        <v/>
      </c>
      <c r="Q17" s="2"/>
      <c r="R17" s="49"/>
    </row>
    <row r="18" spans="1:18">
      <c r="A18" s="32">
        <v>9</v>
      </c>
      <c r="B18" s="34">
        <v>41913</v>
      </c>
      <c r="C18" s="75" t="s">
        <v>42</v>
      </c>
      <c r="D18" s="36" t="s">
        <v>47</v>
      </c>
      <c r="E18" s="74" t="s">
        <v>44</v>
      </c>
      <c r="F18" s="74" t="s">
        <v>41</v>
      </c>
      <c r="G18" s="22"/>
      <c r="H18" s="23">
        <f t="shared" si="3"/>
        <v>0</v>
      </c>
      <c r="I18" s="35"/>
      <c r="J18" s="27">
        <v>1.5</v>
      </c>
      <c r="K18" s="27"/>
      <c r="L18" s="27"/>
      <c r="M18" s="28"/>
      <c r="N18" s="29">
        <f t="shared" si="1"/>
        <v>1.5</v>
      </c>
      <c r="O18" s="33"/>
      <c r="P18" s="31" t="str">
        <f t="shared" si="2"/>
        <v/>
      </c>
      <c r="Q18" s="2"/>
      <c r="R18" s="49"/>
    </row>
    <row r="19" spans="1:18">
      <c r="A19" s="32">
        <v>10</v>
      </c>
      <c r="B19" s="34">
        <v>41913</v>
      </c>
      <c r="C19" s="75" t="s">
        <v>42</v>
      </c>
      <c r="D19" s="36" t="s">
        <v>47</v>
      </c>
      <c r="E19" s="74" t="s">
        <v>44</v>
      </c>
      <c r="F19" s="74" t="s">
        <v>41</v>
      </c>
      <c r="G19" s="22"/>
      <c r="H19" s="23">
        <f t="shared" ref="H19" si="4">IF($D$3="si",($G$5/$G$6*G19),IF($D$3="no",G19*$G$4,0))</f>
        <v>0</v>
      </c>
      <c r="I19" s="35"/>
      <c r="J19" s="27">
        <v>1.5</v>
      </c>
      <c r="K19" s="27"/>
      <c r="L19" s="27"/>
      <c r="M19" s="28"/>
      <c r="N19" s="29">
        <f t="shared" ref="N19" si="5">SUM(H19:M19)</f>
        <v>1.5</v>
      </c>
      <c r="O19" s="33"/>
      <c r="P19" s="31" t="str">
        <f t="shared" si="2"/>
        <v/>
      </c>
      <c r="Q19" s="2"/>
      <c r="R19" s="49"/>
    </row>
    <row r="20" spans="1:18">
      <c r="A20" s="32">
        <v>11</v>
      </c>
      <c r="B20" s="34">
        <v>41918</v>
      </c>
      <c r="C20" s="75" t="s">
        <v>48</v>
      </c>
      <c r="D20" s="36" t="s">
        <v>70</v>
      </c>
      <c r="E20" s="74" t="s">
        <v>44</v>
      </c>
      <c r="F20" s="74" t="s">
        <v>41</v>
      </c>
      <c r="G20" s="22"/>
      <c r="H20" s="23">
        <f t="shared" si="3"/>
        <v>0</v>
      </c>
      <c r="I20" s="35"/>
      <c r="J20" s="26"/>
      <c r="K20" s="27"/>
      <c r="L20" s="27"/>
      <c r="M20" s="28"/>
      <c r="N20" s="29">
        <f t="shared" si="1"/>
        <v>0</v>
      </c>
      <c r="O20" s="33">
        <v>160</v>
      </c>
      <c r="P20" s="31" t="str">
        <f t="shared" si="2"/>
        <v/>
      </c>
      <c r="Q20" s="2"/>
      <c r="R20" s="49"/>
    </row>
    <row r="21" spans="1:18">
      <c r="A21" s="32">
        <v>12</v>
      </c>
      <c r="B21" s="34">
        <v>41918</v>
      </c>
      <c r="C21" s="75" t="s">
        <v>48</v>
      </c>
      <c r="D21" s="36" t="s">
        <v>49</v>
      </c>
      <c r="E21" s="74" t="s">
        <v>44</v>
      </c>
      <c r="F21" s="74" t="s">
        <v>41</v>
      </c>
      <c r="G21" s="22"/>
      <c r="H21" s="23">
        <f t="shared" si="3"/>
        <v>0</v>
      </c>
      <c r="I21" s="35"/>
      <c r="J21" s="27">
        <v>1.5</v>
      </c>
      <c r="K21" s="27"/>
      <c r="L21" s="27"/>
      <c r="M21" s="28"/>
      <c r="N21" s="29">
        <f t="shared" si="1"/>
        <v>1.5</v>
      </c>
      <c r="O21" s="33"/>
      <c r="P21" s="31" t="str">
        <f t="shared" si="2"/>
        <v/>
      </c>
      <c r="Q21" s="2"/>
      <c r="R21" s="49"/>
    </row>
    <row r="22" spans="1:18">
      <c r="A22" s="32">
        <v>13</v>
      </c>
      <c r="B22" s="34">
        <v>41918</v>
      </c>
      <c r="C22" s="75" t="s">
        <v>48</v>
      </c>
      <c r="D22" s="36" t="s">
        <v>49</v>
      </c>
      <c r="E22" s="74" t="s">
        <v>44</v>
      </c>
      <c r="F22" s="74" t="s">
        <v>41</v>
      </c>
      <c r="G22" s="22"/>
      <c r="H22" s="23">
        <f t="shared" si="3"/>
        <v>0</v>
      </c>
      <c r="I22" s="35"/>
      <c r="J22" s="27">
        <v>1.5</v>
      </c>
      <c r="K22" s="27"/>
      <c r="L22" s="27"/>
      <c r="M22" s="28"/>
      <c r="N22" s="29">
        <f t="shared" si="1"/>
        <v>1.5</v>
      </c>
      <c r="O22" s="33"/>
      <c r="P22" s="31" t="str">
        <f t="shared" si="2"/>
        <v/>
      </c>
      <c r="Q22" s="2"/>
      <c r="R22" s="49"/>
    </row>
    <row r="23" spans="1:18">
      <c r="A23" s="32">
        <v>14</v>
      </c>
      <c r="B23" s="34">
        <v>41918</v>
      </c>
      <c r="C23" s="75" t="s">
        <v>48</v>
      </c>
      <c r="D23" s="36" t="s">
        <v>49</v>
      </c>
      <c r="E23" s="74" t="s">
        <v>44</v>
      </c>
      <c r="F23" s="74" t="s">
        <v>41</v>
      </c>
      <c r="G23" s="22"/>
      <c r="H23" s="23">
        <f t="shared" si="3"/>
        <v>0</v>
      </c>
      <c r="I23" s="35"/>
      <c r="J23" s="27">
        <v>1.5</v>
      </c>
      <c r="K23" s="27"/>
      <c r="L23" s="27"/>
      <c r="M23" s="28"/>
      <c r="N23" s="29">
        <f t="shared" si="1"/>
        <v>1.5</v>
      </c>
      <c r="O23" s="33"/>
      <c r="P23" s="31" t="str">
        <f t="shared" si="2"/>
        <v/>
      </c>
      <c r="Q23" s="2"/>
      <c r="R23" s="49"/>
    </row>
    <row r="24" spans="1:18">
      <c r="A24" s="32">
        <v>15</v>
      </c>
      <c r="B24" s="34">
        <v>41918</v>
      </c>
      <c r="C24" s="75" t="s">
        <v>48</v>
      </c>
      <c r="D24" s="36" t="s">
        <v>49</v>
      </c>
      <c r="E24" s="74" t="s">
        <v>44</v>
      </c>
      <c r="F24" s="74" t="s">
        <v>41</v>
      </c>
      <c r="G24" s="22"/>
      <c r="H24" s="23">
        <f t="shared" si="3"/>
        <v>0</v>
      </c>
      <c r="I24" s="35"/>
      <c r="J24" s="27">
        <v>1.5</v>
      </c>
      <c r="K24" s="27"/>
      <c r="L24" s="27"/>
      <c r="M24" s="28"/>
      <c r="N24" s="29">
        <f t="shared" si="1"/>
        <v>1.5</v>
      </c>
      <c r="O24" s="33"/>
      <c r="P24" s="31" t="str">
        <f t="shared" si="2"/>
        <v/>
      </c>
      <c r="Q24" s="2"/>
      <c r="R24" s="49"/>
    </row>
    <row r="25" spans="1:18">
      <c r="A25" s="32">
        <v>16</v>
      </c>
      <c r="B25" s="34">
        <v>41918</v>
      </c>
      <c r="C25" s="75" t="s">
        <v>48</v>
      </c>
      <c r="D25" s="36" t="s">
        <v>50</v>
      </c>
      <c r="E25" s="74" t="s">
        <v>44</v>
      </c>
      <c r="F25" s="74" t="s">
        <v>41</v>
      </c>
      <c r="G25" s="22"/>
      <c r="H25" s="23">
        <f t="shared" si="3"/>
        <v>0</v>
      </c>
      <c r="I25" s="35"/>
      <c r="J25" s="26"/>
      <c r="K25" s="27"/>
      <c r="L25" s="27">
        <v>87.9</v>
      </c>
      <c r="M25" s="28"/>
      <c r="N25" s="29">
        <f t="shared" si="1"/>
        <v>87.9</v>
      </c>
      <c r="O25" s="33">
        <v>87.9</v>
      </c>
      <c r="P25" s="31" t="str">
        <f t="shared" si="2"/>
        <v/>
      </c>
      <c r="Q25" s="2"/>
      <c r="R25" s="49"/>
    </row>
    <row r="26" spans="1:18">
      <c r="A26" s="32">
        <v>17</v>
      </c>
      <c r="B26" s="34">
        <v>41646</v>
      </c>
      <c r="C26" s="75" t="s">
        <v>48</v>
      </c>
      <c r="D26" s="36" t="s">
        <v>51</v>
      </c>
      <c r="E26" s="74" t="s">
        <v>44</v>
      </c>
      <c r="F26" s="74" t="s">
        <v>41</v>
      </c>
      <c r="G26" s="22"/>
      <c r="H26" s="23">
        <f t="shared" si="3"/>
        <v>0</v>
      </c>
      <c r="I26" s="35"/>
      <c r="J26" s="26"/>
      <c r="K26" s="27"/>
      <c r="L26" s="27">
        <v>60</v>
      </c>
      <c r="M26" s="28"/>
      <c r="N26" s="29">
        <f>SUM(H26:M26)</f>
        <v>60</v>
      </c>
      <c r="O26" s="33">
        <v>60</v>
      </c>
      <c r="P26" s="31" t="str">
        <f t="shared" si="2"/>
        <v/>
      </c>
      <c r="Q26" s="2"/>
      <c r="R26" s="49"/>
    </row>
    <row r="27" spans="1:18">
      <c r="A27" s="32">
        <v>18</v>
      </c>
      <c r="B27" s="34">
        <v>41919</v>
      </c>
      <c r="C27" s="75" t="s">
        <v>48</v>
      </c>
      <c r="D27" s="36" t="s">
        <v>50</v>
      </c>
      <c r="E27" s="74" t="s">
        <v>44</v>
      </c>
      <c r="F27" s="74" t="s">
        <v>41</v>
      </c>
      <c r="G27" s="22"/>
      <c r="H27" s="23">
        <f t="shared" si="3"/>
        <v>0</v>
      </c>
      <c r="I27" s="35"/>
      <c r="J27" s="26"/>
      <c r="K27" s="27"/>
      <c r="L27" s="27">
        <v>165</v>
      </c>
      <c r="M27" s="28"/>
      <c r="N27" s="29">
        <f t="shared" ref="N27:N37" si="6">SUM(H27:M27)</f>
        <v>165</v>
      </c>
      <c r="O27" s="33">
        <v>165</v>
      </c>
      <c r="P27" s="31" t="str">
        <f t="shared" si="2"/>
        <v/>
      </c>
      <c r="Q27" s="2"/>
      <c r="R27" s="49"/>
    </row>
    <row r="28" spans="1:18">
      <c r="A28" s="32">
        <v>19</v>
      </c>
      <c r="B28" s="34">
        <v>41920</v>
      </c>
      <c r="C28" s="75" t="s">
        <v>48</v>
      </c>
      <c r="D28" s="36" t="s">
        <v>52</v>
      </c>
      <c r="E28" s="74" t="s">
        <v>44</v>
      </c>
      <c r="F28" s="74" t="s">
        <v>41</v>
      </c>
      <c r="G28" s="22"/>
      <c r="H28" s="23">
        <f t="shared" si="3"/>
        <v>0</v>
      </c>
      <c r="I28" s="35"/>
      <c r="J28" s="26"/>
      <c r="K28" s="27"/>
      <c r="L28" s="27">
        <v>24</v>
      </c>
      <c r="M28" s="28"/>
      <c r="N28" s="29">
        <f t="shared" si="6"/>
        <v>24</v>
      </c>
      <c r="O28" s="33">
        <v>24</v>
      </c>
      <c r="P28" s="31" t="str">
        <f t="shared" si="2"/>
        <v/>
      </c>
      <c r="Q28" s="2"/>
      <c r="R28" s="49"/>
    </row>
    <row r="29" spans="1:18">
      <c r="A29" s="32">
        <v>20</v>
      </c>
      <c r="B29" s="34">
        <v>41920</v>
      </c>
      <c r="C29" s="75" t="s">
        <v>48</v>
      </c>
      <c r="D29" s="36" t="s">
        <v>53</v>
      </c>
      <c r="E29" s="74" t="s">
        <v>44</v>
      </c>
      <c r="F29" s="74" t="s">
        <v>41</v>
      </c>
      <c r="G29" s="22"/>
      <c r="H29" s="23">
        <f t="shared" si="3"/>
        <v>0</v>
      </c>
      <c r="I29" s="35"/>
      <c r="J29" s="26">
        <v>11.8</v>
      </c>
      <c r="K29" s="27"/>
      <c r="L29" s="27"/>
      <c r="M29" s="28"/>
      <c r="N29" s="29">
        <f t="shared" si="6"/>
        <v>11.8</v>
      </c>
      <c r="O29" s="33"/>
      <c r="P29" s="31" t="str">
        <f t="shared" si="2"/>
        <v/>
      </c>
      <c r="Q29" s="2"/>
      <c r="R29" s="49"/>
    </row>
    <row r="30" spans="1:18">
      <c r="A30" s="32">
        <v>21</v>
      </c>
      <c r="B30" s="34">
        <v>41920</v>
      </c>
      <c r="C30" s="75" t="s">
        <v>48</v>
      </c>
      <c r="D30" s="36" t="s">
        <v>54</v>
      </c>
      <c r="E30" s="74" t="s">
        <v>44</v>
      </c>
      <c r="F30" s="74" t="s">
        <v>41</v>
      </c>
      <c r="G30" s="22"/>
      <c r="H30" s="23">
        <f t="shared" si="3"/>
        <v>0</v>
      </c>
      <c r="I30" s="35"/>
      <c r="J30" s="26"/>
      <c r="K30" s="27"/>
      <c r="L30" s="27">
        <v>141.5</v>
      </c>
      <c r="M30" s="28"/>
      <c r="N30" s="29">
        <f t="shared" si="6"/>
        <v>141.5</v>
      </c>
      <c r="O30" s="33">
        <v>141.5</v>
      </c>
      <c r="P30" s="31" t="str">
        <f t="shared" si="2"/>
        <v/>
      </c>
      <c r="Q30" s="2"/>
      <c r="R30" s="49"/>
    </row>
    <row r="31" spans="1:18">
      <c r="A31" s="32">
        <v>22</v>
      </c>
      <c r="B31" s="34">
        <v>41920</v>
      </c>
      <c r="C31" s="75" t="s">
        <v>48</v>
      </c>
      <c r="D31" s="36" t="s">
        <v>53</v>
      </c>
      <c r="E31" s="74" t="s">
        <v>44</v>
      </c>
      <c r="F31" s="74" t="s">
        <v>41</v>
      </c>
      <c r="G31" s="22"/>
      <c r="H31" s="23">
        <f t="shared" si="3"/>
        <v>0</v>
      </c>
      <c r="I31" s="35"/>
      <c r="J31" s="26">
        <v>12.9</v>
      </c>
      <c r="K31" s="27"/>
      <c r="L31" s="27"/>
      <c r="M31" s="28"/>
      <c r="N31" s="29">
        <f t="shared" si="6"/>
        <v>12.9</v>
      </c>
      <c r="O31" s="33"/>
      <c r="P31" s="31" t="str">
        <f t="shared" si="2"/>
        <v/>
      </c>
      <c r="Q31" s="2"/>
      <c r="R31" s="49"/>
    </row>
    <row r="32" spans="1:18">
      <c r="A32" s="32">
        <v>23</v>
      </c>
      <c r="B32" s="34">
        <v>41921</v>
      </c>
      <c r="C32" s="75" t="s">
        <v>42</v>
      </c>
      <c r="D32" s="36" t="s">
        <v>47</v>
      </c>
      <c r="E32" s="74" t="s">
        <v>44</v>
      </c>
      <c r="F32" s="74" t="s">
        <v>41</v>
      </c>
      <c r="G32" s="22"/>
      <c r="H32" s="23">
        <f t="shared" si="3"/>
        <v>0</v>
      </c>
      <c r="I32" s="35"/>
      <c r="J32" s="26">
        <v>1.5</v>
      </c>
      <c r="K32" s="27"/>
      <c r="L32" s="27"/>
      <c r="M32" s="28"/>
      <c r="N32" s="29">
        <f t="shared" si="6"/>
        <v>1.5</v>
      </c>
      <c r="O32" s="33"/>
      <c r="P32" s="31" t="str">
        <f t="shared" si="2"/>
        <v/>
      </c>
      <c r="Q32" s="2"/>
      <c r="R32" s="49"/>
    </row>
    <row r="33" spans="1:18">
      <c r="A33" s="32">
        <v>24</v>
      </c>
      <c r="B33" s="34">
        <v>41921</v>
      </c>
      <c r="C33" s="75" t="s">
        <v>48</v>
      </c>
      <c r="D33" s="36" t="s">
        <v>51</v>
      </c>
      <c r="E33" s="74" t="s">
        <v>44</v>
      </c>
      <c r="F33" s="74" t="s">
        <v>41</v>
      </c>
      <c r="G33" s="22"/>
      <c r="H33" s="23">
        <f t="shared" si="3"/>
        <v>0</v>
      </c>
      <c r="I33" s="35"/>
      <c r="J33" s="26"/>
      <c r="K33" s="27"/>
      <c r="L33" s="27">
        <v>105</v>
      </c>
      <c r="M33" s="28"/>
      <c r="N33" s="29">
        <f t="shared" si="6"/>
        <v>105</v>
      </c>
      <c r="O33" s="33">
        <v>105</v>
      </c>
      <c r="P33" s="31" t="str">
        <f t="shared" si="2"/>
        <v/>
      </c>
      <c r="Q33" s="2"/>
      <c r="R33" s="49"/>
    </row>
    <row r="34" spans="1:18">
      <c r="A34" s="32">
        <v>25</v>
      </c>
      <c r="B34" s="34">
        <v>41921</v>
      </c>
      <c r="C34" s="75" t="s">
        <v>48</v>
      </c>
      <c r="D34" s="36" t="s">
        <v>55</v>
      </c>
      <c r="E34" s="74" t="s">
        <v>44</v>
      </c>
      <c r="F34" s="74" t="s">
        <v>41</v>
      </c>
      <c r="G34" s="22"/>
      <c r="H34" s="23">
        <f t="shared" si="3"/>
        <v>0</v>
      </c>
      <c r="I34" s="35"/>
      <c r="J34" s="26"/>
      <c r="K34" s="27"/>
      <c r="L34" s="27">
        <v>124</v>
      </c>
      <c r="M34" s="28"/>
      <c r="N34" s="29">
        <f t="shared" si="6"/>
        <v>124</v>
      </c>
      <c r="O34" s="33">
        <v>124</v>
      </c>
      <c r="P34" s="31" t="str">
        <f t="shared" si="2"/>
        <v/>
      </c>
      <c r="Q34" s="2"/>
      <c r="R34" s="49"/>
    </row>
    <row r="35" spans="1:18">
      <c r="A35" s="32">
        <v>26</v>
      </c>
      <c r="B35" s="34">
        <v>41921</v>
      </c>
      <c r="C35" s="75" t="s">
        <v>48</v>
      </c>
      <c r="D35" s="36" t="s">
        <v>47</v>
      </c>
      <c r="E35" s="74" t="s">
        <v>44</v>
      </c>
      <c r="F35" s="74" t="s">
        <v>41</v>
      </c>
      <c r="G35" s="22"/>
      <c r="H35" s="23">
        <f t="shared" si="3"/>
        <v>0</v>
      </c>
      <c r="I35" s="35"/>
      <c r="J35" s="26">
        <v>1.5</v>
      </c>
      <c r="K35" s="27"/>
      <c r="L35" s="27"/>
      <c r="M35" s="28"/>
      <c r="N35" s="29">
        <f t="shared" si="6"/>
        <v>1.5</v>
      </c>
      <c r="O35" s="33"/>
      <c r="P35" s="31" t="str">
        <f t="shared" si="2"/>
        <v/>
      </c>
      <c r="Q35" s="2"/>
      <c r="R35" s="49"/>
    </row>
    <row r="36" spans="1:18">
      <c r="A36" s="32">
        <v>27</v>
      </c>
      <c r="B36" s="34">
        <v>41922</v>
      </c>
      <c r="C36" s="75" t="s">
        <v>48</v>
      </c>
      <c r="D36" s="36" t="s">
        <v>56</v>
      </c>
      <c r="E36" s="74" t="s">
        <v>44</v>
      </c>
      <c r="F36" s="74" t="s">
        <v>41</v>
      </c>
      <c r="G36" s="22"/>
      <c r="H36" s="23">
        <f>IF($D$3="si",($G$5/$G$6*G36),IF($D$3="no",G36*$G$4,0))</f>
        <v>0</v>
      </c>
      <c r="I36" s="35"/>
      <c r="J36" s="26"/>
      <c r="K36" s="27"/>
      <c r="L36" s="27">
        <v>67</v>
      </c>
      <c r="M36" s="28"/>
      <c r="N36" s="29">
        <f t="shared" si="6"/>
        <v>67</v>
      </c>
      <c r="O36" s="33">
        <v>67</v>
      </c>
      <c r="P36" s="31" t="str">
        <f t="shared" si="2"/>
        <v/>
      </c>
      <c r="Q36" s="2"/>
      <c r="R36" s="49"/>
    </row>
    <row r="37" spans="1:18">
      <c r="A37" s="32">
        <v>28</v>
      </c>
      <c r="B37" s="34">
        <v>41922</v>
      </c>
      <c r="C37" s="75" t="s">
        <v>48</v>
      </c>
      <c r="D37" s="36" t="s">
        <v>53</v>
      </c>
      <c r="E37" s="74" t="s">
        <v>44</v>
      </c>
      <c r="F37" s="74" t="s">
        <v>41</v>
      </c>
      <c r="G37" s="22"/>
      <c r="H37" s="23">
        <f t="shared" si="3"/>
        <v>0</v>
      </c>
      <c r="I37" s="35"/>
      <c r="J37" s="26">
        <v>10.5</v>
      </c>
      <c r="K37" s="27"/>
      <c r="L37" s="27"/>
      <c r="M37" s="28"/>
      <c r="N37" s="29">
        <f t="shared" si="6"/>
        <v>10.5</v>
      </c>
      <c r="O37" s="33"/>
      <c r="P37" s="31" t="str">
        <f t="shared" si="2"/>
        <v/>
      </c>
      <c r="Q37" s="2"/>
      <c r="R37" s="49"/>
    </row>
    <row r="38" spans="1:18">
      <c r="A38" s="32">
        <v>29</v>
      </c>
      <c r="B38" s="34">
        <v>41922</v>
      </c>
      <c r="C38" s="75" t="s">
        <v>48</v>
      </c>
      <c r="D38" s="36" t="s">
        <v>53</v>
      </c>
      <c r="E38" s="74" t="s">
        <v>44</v>
      </c>
      <c r="F38" s="74" t="s">
        <v>41</v>
      </c>
      <c r="G38" s="22"/>
      <c r="H38" s="23">
        <f t="shared" si="3"/>
        <v>0</v>
      </c>
      <c r="I38" s="35"/>
      <c r="J38" s="26">
        <v>10</v>
      </c>
      <c r="K38" s="27"/>
      <c r="L38" s="27"/>
      <c r="M38" s="28"/>
      <c r="N38" s="29">
        <f>SUM(H38:M38)</f>
        <v>10</v>
      </c>
      <c r="O38" s="33"/>
      <c r="P38" s="31" t="str">
        <f t="shared" si="2"/>
        <v/>
      </c>
      <c r="Q38" s="2"/>
      <c r="R38" s="49"/>
    </row>
    <row r="39" spans="1:18">
      <c r="A39" s="32">
        <v>30</v>
      </c>
      <c r="B39" s="34">
        <v>41922</v>
      </c>
      <c r="C39" s="75" t="s">
        <v>48</v>
      </c>
      <c r="D39" s="36" t="s">
        <v>53</v>
      </c>
      <c r="E39" s="74" t="s">
        <v>44</v>
      </c>
      <c r="F39" s="74" t="s">
        <v>41</v>
      </c>
      <c r="G39" s="22"/>
      <c r="H39" s="23">
        <f>IF($D$3="si",($G$5/$G$6*G39),IF($D$3="no",G39*$G$4,0))</f>
        <v>0</v>
      </c>
      <c r="I39" s="35"/>
      <c r="J39" s="26">
        <v>18</v>
      </c>
      <c r="K39" s="27"/>
      <c r="L39" s="27"/>
      <c r="M39" s="28"/>
      <c r="N39" s="29">
        <f t="shared" ref="N39:N68" si="7">SUM(H39:M39)</f>
        <v>18</v>
      </c>
      <c r="O39" s="33"/>
      <c r="P39" s="31" t="str">
        <f t="shared" si="2"/>
        <v/>
      </c>
      <c r="Q39" s="2"/>
      <c r="R39" s="49"/>
    </row>
    <row r="40" spans="1:18">
      <c r="A40" s="32">
        <v>31</v>
      </c>
      <c r="B40" s="34">
        <v>41922</v>
      </c>
      <c r="C40" s="75" t="s">
        <v>48</v>
      </c>
      <c r="D40" s="36" t="s">
        <v>54</v>
      </c>
      <c r="E40" s="74" t="s">
        <v>44</v>
      </c>
      <c r="F40" s="74" t="s">
        <v>41</v>
      </c>
      <c r="G40" s="22"/>
      <c r="H40" s="23">
        <f t="shared" ref="H40:H68" si="8">IF($D$3="si",($G$5/$G$6*G40),IF($D$3="no",G40*$G$4,0))</f>
        <v>0</v>
      </c>
      <c r="I40" s="35"/>
      <c r="J40" s="26"/>
      <c r="K40" s="27"/>
      <c r="L40" s="27">
        <v>99.5</v>
      </c>
      <c r="M40" s="28"/>
      <c r="N40" s="29">
        <f t="shared" si="7"/>
        <v>99.5</v>
      </c>
      <c r="O40" s="33">
        <v>99.5</v>
      </c>
      <c r="P40" s="31" t="str">
        <f t="shared" si="2"/>
        <v/>
      </c>
      <c r="Q40" s="2"/>
      <c r="R40" s="49"/>
    </row>
    <row r="41" spans="1:18">
      <c r="A41" s="32">
        <v>32</v>
      </c>
      <c r="B41" s="34">
        <v>41923</v>
      </c>
      <c r="C41" s="75" t="s">
        <v>48</v>
      </c>
      <c r="D41" s="36" t="s">
        <v>53</v>
      </c>
      <c r="E41" s="74" t="s">
        <v>44</v>
      </c>
      <c r="F41" s="74" t="s">
        <v>41</v>
      </c>
      <c r="G41" s="22"/>
      <c r="H41" s="23">
        <f t="shared" si="8"/>
        <v>0</v>
      </c>
      <c r="I41" s="35"/>
      <c r="J41" s="26">
        <v>15.2</v>
      </c>
      <c r="K41" s="27"/>
      <c r="L41" s="27"/>
      <c r="M41" s="28"/>
      <c r="N41" s="29">
        <f t="shared" si="7"/>
        <v>15.2</v>
      </c>
      <c r="O41" s="33"/>
      <c r="P41" s="31" t="str">
        <f t="shared" si="2"/>
        <v/>
      </c>
      <c r="Q41" s="2"/>
      <c r="R41" s="49"/>
    </row>
    <row r="42" spans="1:18">
      <c r="A42" s="32">
        <v>33</v>
      </c>
      <c r="B42" s="34">
        <v>41923</v>
      </c>
      <c r="C42" s="75" t="s">
        <v>48</v>
      </c>
      <c r="D42" s="36" t="s">
        <v>52</v>
      </c>
      <c r="E42" s="74" t="s">
        <v>44</v>
      </c>
      <c r="F42" s="74" t="s">
        <v>41</v>
      </c>
      <c r="G42" s="22"/>
      <c r="H42" s="23">
        <f t="shared" si="8"/>
        <v>0</v>
      </c>
      <c r="I42" s="35"/>
      <c r="J42" s="26"/>
      <c r="K42" s="27"/>
      <c r="L42" s="27">
        <v>57.5</v>
      </c>
      <c r="M42" s="28"/>
      <c r="N42" s="29">
        <f t="shared" si="7"/>
        <v>57.5</v>
      </c>
      <c r="O42" s="33">
        <v>57.5</v>
      </c>
      <c r="P42" s="31" t="str">
        <f t="shared" si="2"/>
        <v/>
      </c>
      <c r="Q42" s="2"/>
      <c r="R42" s="49"/>
    </row>
    <row r="43" spans="1:18">
      <c r="A43" s="32">
        <v>34</v>
      </c>
      <c r="B43" s="34">
        <v>41923</v>
      </c>
      <c r="C43" s="75" t="s">
        <v>48</v>
      </c>
      <c r="D43" s="36" t="s">
        <v>57</v>
      </c>
      <c r="E43" s="74" t="s">
        <v>44</v>
      </c>
      <c r="F43" s="74" t="s">
        <v>41</v>
      </c>
      <c r="G43" s="22"/>
      <c r="H43" s="23">
        <f t="shared" si="8"/>
        <v>0</v>
      </c>
      <c r="I43" s="35"/>
      <c r="J43" s="26"/>
      <c r="K43" s="27"/>
      <c r="L43" s="27"/>
      <c r="M43" s="28">
        <v>18</v>
      </c>
      <c r="N43" s="29">
        <f t="shared" si="7"/>
        <v>18</v>
      </c>
      <c r="O43" s="33">
        <v>18</v>
      </c>
      <c r="P43" s="31" t="str">
        <f t="shared" si="2"/>
        <v/>
      </c>
      <c r="Q43" s="2"/>
      <c r="R43" s="49"/>
    </row>
    <row r="44" spans="1:18">
      <c r="A44" s="32">
        <v>35</v>
      </c>
      <c r="B44" s="34">
        <v>41923</v>
      </c>
      <c r="C44" s="75" t="s">
        <v>48</v>
      </c>
      <c r="D44" s="36" t="s">
        <v>53</v>
      </c>
      <c r="E44" s="74" t="s">
        <v>44</v>
      </c>
      <c r="F44" s="74" t="s">
        <v>41</v>
      </c>
      <c r="G44" s="22"/>
      <c r="H44" s="23">
        <f t="shared" si="8"/>
        <v>0</v>
      </c>
      <c r="I44" s="35"/>
      <c r="J44" s="26">
        <v>8.6</v>
      </c>
      <c r="K44" s="27"/>
      <c r="L44" s="27"/>
      <c r="M44" s="28"/>
      <c r="N44" s="29">
        <f t="shared" si="7"/>
        <v>8.6</v>
      </c>
      <c r="O44" s="33"/>
      <c r="P44" s="31" t="str">
        <f t="shared" si="2"/>
        <v/>
      </c>
      <c r="Q44" s="2"/>
      <c r="R44" s="49"/>
    </row>
    <row r="45" spans="1:18">
      <c r="A45" s="32">
        <v>36</v>
      </c>
      <c r="B45" s="34">
        <v>41923</v>
      </c>
      <c r="C45" s="75" t="s">
        <v>48</v>
      </c>
      <c r="D45" s="36" t="s">
        <v>53</v>
      </c>
      <c r="E45" s="74" t="s">
        <v>44</v>
      </c>
      <c r="F45" s="74" t="s">
        <v>41</v>
      </c>
      <c r="G45" s="22"/>
      <c r="H45" s="23">
        <f t="shared" si="8"/>
        <v>0</v>
      </c>
      <c r="I45" s="35"/>
      <c r="J45" s="26">
        <v>9</v>
      </c>
      <c r="K45" s="27"/>
      <c r="L45" s="27"/>
      <c r="M45" s="28"/>
      <c r="N45" s="29">
        <f t="shared" si="7"/>
        <v>9</v>
      </c>
      <c r="O45" s="33"/>
      <c r="P45" s="31" t="str">
        <f t="shared" si="2"/>
        <v/>
      </c>
      <c r="Q45" s="2"/>
      <c r="R45" s="49"/>
    </row>
    <row r="46" spans="1:18">
      <c r="A46" s="32">
        <v>37</v>
      </c>
      <c r="B46" s="34">
        <v>41923</v>
      </c>
      <c r="C46" s="75" t="s">
        <v>48</v>
      </c>
      <c r="D46" s="36" t="s">
        <v>54</v>
      </c>
      <c r="E46" s="74" t="s">
        <v>44</v>
      </c>
      <c r="F46" s="74" t="s">
        <v>41</v>
      </c>
      <c r="G46" s="22"/>
      <c r="H46" s="23">
        <f t="shared" si="8"/>
        <v>0</v>
      </c>
      <c r="I46" s="35"/>
      <c r="J46" s="26"/>
      <c r="K46" s="27"/>
      <c r="L46" s="27">
        <v>108</v>
      </c>
      <c r="M46" s="28"/>
      <c r="N46" s="29">
        <f t="shared" si="7"/>
        <v>108</v>
      </c>
      <c r="O46" s="33">
        <v>108</v>
      </c>
      <c r="P46" s="31" t="str">
        <f t="shared" si="2"/>
        <v/>
      </c>
      <c r="Q46" s="2"/>
      <c r="R46" s="49"/>
    </row>
    <row r="47" spans="1:18">
      <c r="A47" s="32">
        <v>38</v>
      </c>
      <c r="B47" s="34">
        <v>41923</v>
      </c>
      <c r="C47" s="75" t="s">
        <v>48</v>
      </c>
      <c r="D47" s="36" t="s">
        <v>53</v>
      </c>
      <c r="E47" s="74" t="s">
        <v>44</v>
      </c>
      <c r="F47" s="74" t="s">
        <v>41</v>
      </c>
      <c r="G47" s="22"/>
      <c r="H47" s="23">
        <f t="shared" si="8"/>
        <v>0</v>
      </c>
      <c r="I47" s="35"/>
      <c r="J47" s="26">
        <v>15.4</v>
      </c>
      <c r="K47" s="27"/>
      <c r="L47" s="27"/>
      <c r="M47" s="28"/>
      <c r="N47" s="29">
        <f t="shared" si="7"/>
        <v>15.4</v>
      </c>
      <c r="O47" s="33"/>
      <c r="P47" s="31" t="str">
        <f t="shared" si="2"/>
        <v/>
      </c>
      <c r="Q47" s="2"/>
      <c r="R47" s="49"/>
    </row>
    <row r="48" spans="1:18">
      <c r="A48" s="32">
        <v>39</v>
      </c>
      <c r="B48" s="34">
        <v>41924</v>
      </c>
      <c r="C48" s="75" t="s">
        <v>48</v>
      </c>
      <c r="D48" s="36" t="s">
        <v>69</v>
      </c>
      <c r="E48" s="74" t="s">
        <v>44</v>
      </c>
      <c r="F48" s="74" t="s">
        <v>41</v>
      </c>
      <c r="G48" s="22"/>
      <c r="H48" s="23">
        <f t="shared" si="8"/>
        <v>0</v>
      </c>
      <c r="I48" s="35"/>
      <c r="J48" s="26"/>
      <c r="K48" s="27"/>
      <c r="L48" s="27">
        <v>20</v>
      </c>
      <c r="M48" s="28"/>
      <c r="N48" s="29">
        <f t="shared" si="7"/>
        <v>20</v>
      </c>
      <c r="O48" s="33">
        <v>20</v>
      </c>
      <c r="P48" s="31" t="str">
        <f t="shared" si="2"/>
        <v/>
      </c>
      <c r="Q48" s="2"/>
      <c r="R48" s="49"/>
    </row>
    <row r="49" spans="1:18">
      <c r="A49" s="32">
        <v>40</v>
      </c>
      <c r="B49" s="34">
        <v>41924</v>
      </c>
      <c r="C49" s="75" t="s">
        <v>48</v>
      </c>
      <c r="D49" s="36" t="s">
        <v>53</v>
      </c>
      <c r="E49" s="74" t="s">
        <v>44</v>
      </c>
      <c r="F49" s="74" t="s">
        <v>41</v>
      </c>
      <c r="G49" s="22"/>
      <c r="H49" s="23">
        <f t="shared" si="8"/>
        <v>0</v>
      </c>
      <c r="I49" s="35"/>
      <c r="J49" s="26">
        <v>13</v>
      </c>
      <c r="K49" s="27"/>
      <c r="L49" s="27"/>
      <c r="M49" s="28"/>
      <c r="N49" s="29">
        <f t="shared" si="7"/>
        <v>13</v>
      </c>
      <c r="O49" s="33"/>
      <c r="P49" s="31" t="str">
        <f t="shared" si="2"/>
        <v/>
      </c>
      <c r="Q49" s="2"/>
      <c r="R49" s="49"/>
    </row>
    <row r="50" spans="1:18">
      <c r="A50" s="32">
        <v>41</v>
      </c>
      <c r="B50" s="34">
        <v>41924</v>
      </c>
      <c r="C50" s="75" t="s">
        <v>48</v>
      </c>
      <c r="D50" s="36" t="s">
        <v>53</v>
      </c>
      <c r="E50" s="74" t="s">
        <v>44</v>
      </c>
      <c r="F50" s="74" t="s">
        <v>41</v>
      </c>
      <c r="G50" s="22"/>
      <c r="H50" s="23">
        <f>IF($D$3="si",($G$5/$G$6*G50),IF($D$3="no",G50*$G$4,0))</f>
        <v>0</v>
      </c>
      <c r="I50" s="35"/>
      <c r="J50" s="26">
        <v>18</v>
      </c>
      <c r="K50" s="27"/>
      <c r="L50" s="27"/>
      <c r="M50" s="28"/>
      <c r="N50" s="29">
        <f t="shared" si="7"/>
        <v>18</v>
      </c>
      <c r="O50" s="33"/>
      <c r="P50" s="31" t="str">
        <f t="shared" si="2"/>
        <v/>
      </c>
      <c r="Q50" s="2"/>
      <c r="R50" s="49"/>
    </row>
    <row r="51" spans="1:18">
      <c r="A51" s="32">
        <v>42</v>
      </c>
      <c r="B51" s="34">
        <v>41924</v>
      </c>
      <c r="C51" s="75" t="s">
        <v>48</v>
      </c>
      <c r="D51" s="36" t="s">
        <v>58</v>
      </c>
      <c r="E51" s="74" t="s">
        <v>44</v>
      </c>
      <c r="F51" s="74" t="s">
        <v>41</v>
      </c>
      <c r="G51" s="22"/>
      <c r="H51" s="23">
        <f t="shared" si="8"/>
        <v>0</v>
      </c>
      <c r="I51" s="35"/>
      <c r="J51" s="26"/>
      <c r="K51" s="27"/>
      <c r="L51" s="27"/>
      <c r="M51" s="28"/>
      <c r="N51" s="29">
        <f t="shared" si="7"/>
        <v>0</v>
      </c>
      <c r="O51" s="33">
        <v>150</v>
      </c>
      <c r="P51" s="31" t="str">
        <f t="shared" si="2"/>
        <v/>
      </c>
      <c r="Q51" s="2"/>
      <c r="R51" s="49"/>
    </row>
    <row r="52" spans="1:18">
      <c r="A52" s="32">
        <v>43</v>
      </c>
      <c r="B52" s="34">
        <v>41924</v>
      </c>
      <c r="C52" s="75" t="s">
        <v>48</v>
      </c>
      <c r="D52" s="36" t="s">
        <v>53</v>
      </c>
      <c r="E52" s="74" t="s">
        <v>44</v>
      </c>
      <c r="F52" s="74" t="s">
        <v>41</v>
      </c>
      <c r="G52" s="22"/>
      <c r="H52" s="23">
        <f t="shared" si="8"/>
        <v>0</v>
      </c>
      <c r="I52" s="35"/>
      <c r="J52" s="26">
        <v>10</v>
      </c>
      <c r="K52" s="27"/>
      <c r="L52" s="27"/>
      <c r="M52" s="28"/>
      <c r="N52" s="29">
        <f t="shared" si="7"/>
        <v>10</v>
      </c>
      <c r="O52" s="33"/>
      <c r="P52" s="31" t="str">
        <f t="shared" si="2"/>
        <v/>
      </c>
      <c r="Q52" s="2"/>
      <c r="R52" s="49"/>
    </row>
    <row r="53" spans="1:18">
      <c r="A53" s="32">
        <v>44</v>
      </c>
      <c r="B53" s="34">
        <v>41924</v>
      </c>
      <c r="C53" s="75" t="s">
        <v>48</v>
      </c>
      <c r="D53" s="36" t="s">
        <v>53</v>
      </c>
      <c r="E53" s="74" t="s">
        <v>44</v>
      </c>
      <c r="F53" s="74" t="s">
        <v>41</v>
      </c>
      <c r="G53" s="22"/>
      <c r="H53" s="23">
        <f t="shared" si="8"/>
        <v>0</v>
      </c>
      <c r="I53" s="35"/>
      <c r="J53" s="26">
        <v>20</v>
      </c>
      <c r="K53" s="27"/>
      <c r="L53" s="27"/>
      <c r="M53" s="28"/>
      <c r="N53" s="29">
        <f t="shared" si="7"/>
        <v>20</v>
      </c>
      <c r="O53" s="33"/>
      <c r="P53" s="31"/>
      <c r="Q53" s="2"/>
      <c r="R53" s="49"/>
    </row>
    <row r="54" spans="1:18">
      <c r="A54" s="32">
        <v>45</v>
      </c>
      <c r="B54" s="34">
        <v>41924</v>
      </c>
      <c r="C54" s="75" t="s">
        <v>48</v>
      </c>
      <c r="D54" s="36" t="s">
        <v>53</v>
      </c>
      <c r="E54" s="74" t="s">
        <v>44</v>
      </c>
      <c r="F54" s="74" t="s">
        <v>41</v>
      </c>
      <c r="G54" s="22"/>
      <c r="H54" s="23">
        <f t="shared" si="8"/>
        <v>0</v>
      </c>
      <c r="I54" s="35"/>
      <c r="J54" s="26">
        <v>12.4</v>
      </c>
      <c r="K54" s="27"/>
      <c r="L54" s="27"/>
      <c r="M54" s="28"/>
      <c r="N54" s="29">
        <f t="shared" si="7"/>
        <v>12.4</v>
      </c>
      <c r="O54" s="33"/>
      <c r="P54" s="31"/>
      <c r="Q54" s="2"/>
      <c r="R54" s="49"/>
    </row>
    <row r="55" spans="1:18">
      <c r="A55" s="32">
        <v>46</v>
      </c>
      <c r="B55" s="34">
        <v>41924</v>
      </c>
      <c r="C55" s="75" t="s">
        <v>48</v>
      </c>
      <c r="D55" s="36" t="s">
        <v>52</v>
      </c>
      <c r="E55" s="74" t="s">
        <v>44</v>
      </c>
      <c r="F55" s="74" t="s">
        <v>41</v>
      </c>
      <c r="G55" s="22"/>
      <c r="H55" s="23">
        <f t="shared" si="8"/>
        <v>0</v>
      </c>
      <c r="I55" s="35"/>
      <c r="J55" s="26"/>
      <c r="K55" s="27"/>
      <c r="L55" s="27"/>
      <c r="M55" s="28">
        <v>23.84</v>
      </c>
      <c r="N55" s="29">
        <f t="shared" si="7"/>
        <v>23.84</v>
      </c>
      <c r="O55" s="33">
        <v>23.84</v>
      </c>
      <c r="P55" s="31"/>
      <c r="Q55" s="2"/>
      <c r="R55" s="49"/>
    </row>
    <row r="56" spans="1:18">
      <c r="A56" s="32">
        <v>47</v>
      </c>
      <c r="B56" s="34">
        <v>41924</v>
      </c>
      <c r="C56" s="75" t="s">
        <v>48</v>
      </c>
      <c r="D56" s="36" t="s">
        <v>59</v>
      </c>
      <c r="E56" s="74" t="s">
        <v>44</v>
      </c>
      <c r="F56" s="74" t="s">
        <v>41</v>
      </c>
      <c r="G56" s="22"/>
      <c r="H56" s="23">
        <f t="shared" si="8"/>
        <v>0</v>
      </c>
      <c r="I56" s="35"/>
      <c r="J56" s="26"/>
      <c r="K56" s="27"/>
      <c r="L56" s="27"/>
      <c r="M56" s="28">
        <v>2</v>
      </c>
      <c r="N56" s="29">
        <f t="shared" si="7"/>
        <v>2</v>
      </c>
      <c r="O56" s="33"/>
      <c r="P56" s="31"/>
      <c r="Q56" s="2"/>
      <c r="R56" s="49"/>
    </row>
    <row r="57" spans="1:18">
      <c r="A57" s="32">
        <v>48</v>
      </c>
      <c r="B57" s="34">
        <v>41924</v>
      </c>
      <c r="C57" s="75" t="s">
        <v>48</v>
      </c>
      <c r="D57" s="36" t="s">
        <v>59</v>
      </c>
      <c r="E57" s="74" t="s">
        <v>44</v>
      </c>
      <c r="F57" s="74" t="s">
        <v>41</v>
      </c>
      <c r="G57" s="22"/>
      <c r="H57" s="23">
        <f t="shared" si="8"/>
        <v>0</v>
      </c>
      <c r="I57" s="35"/>
      <c r="J57" s="26"/>
      <c r="K57" s="27"/>
      <c r="L57" s="27"/>
      <c r="M57" s="28">
        <v>6</v>
      </c>
      <c r="N57" s="29">
        <f t="shared" si="7"/>
        <v>6</v>
      </c>
      <c r="O57" s="33"/>
      <c r="P57" s="31"/>
      <c r="Q57" s="2"/>
      <c r="R57" s="49"/>
    </row>
    <row r="58" spans="1:18">
      <c r="A58" s="32">
        <v>49</v>
      </c>
      <c r="B58" s="34">
        <v>41924</v>
      </c>
      <c r="C58" s="75" t="s">
        <v>48</v>
      </c>
      <c r="D58" s="36" t="s">
        <v>59</v>
      </c>
      <c r="E58" s="74" t="s">
        <v>44</v>
      </c>
      <c r="F58" s="74" t="s">
        <v>41</v>
      </c>
      <c r="G58" s="22"/>
      <c r="H58" s="23">
        <f t="shared" si="8"/>
        <v>0</v>
      </c>
      <c r="I58" s="35"/>
      <c r="J58" s="26"/>
      <c r="K58" s="27"/>
      <c r="L58" s="27"/>
      <c r="M58" s="28">
        <v>1</v>
      </c>
      <c r="N58" s="29">
        <f t="shared" si="7"/>
        <v>1</v>
      </c>
      <c r="O58" s="33"/>
      <c r="P58" s="31"/>
      <c r="Q58" s="2"/>
      <c r="R58" s="49"/>
    </row>
    <row r="59" spans="1:18">
      <c r="A59" s="32">
        <v>50</v>
      </c>
      <c r="B59" s="34">
        <v>41924</v>
      </c>
      <c r="C59" s="75" t="s">
        <v>48</v>
      </c>
      <c r="D59" s="36" t="s">
        <v>59</v>
      </c>
      <c r="E59" s="74" t="s">
        <v>44</v>
      </c>
      <c r="F59" s="74" t="s">
        <v>41</v>
      </c>
      <c r="G59" s="22"/>
      <c r="H59" s="23">
        <f t="shared" si="8"/>
        <v>0</v>
      </c>
      <c r="I59" s="35"/>
      <c r="J59" s="26"/>
      <c r="K59" s="27"/>
      <c r="L59" s="27"/>
      <c r="M59" s="28">
        <v>8</v>
      </c>
      <c r="N59" s="29">
        <f t="shared" si="7"/>
        <v>8</v>
      </c>
      <c r="O59" s="33"/>
      <c r="P59" s="31"/>
      <c r="Q59" s="2"/>
      <c r="R59" s="49"/>
    </row>
    <row r="60" spans="1:18">
      <c r="A60" s="32">
        <v>51</v>
      </c>
      <c r="B60" s="34">
        <v>41925</v>
      </c>
      <c r="C60" s="75" t="s">
        <v>60</v>
      </c>
      <c r="D60" s="36" t="s">
        <v>61</v>
      </c>
      <c r="E60" s="74" t="s">
        <v>44</v>
      </c>
      <c r="F60" s="74" t="s">
        <v>41</v>
      </c>
      <c r="G60" s="22"/>
      <c r="H60" s="23">
        <f t="shared" si="8"/>
        <v>0</v>
      </c>
      <c r="I60" s="35"/>
      <c r="J60" s="26"/>
      <c r="K60" s="27"/>
      <c r="L60" s="27"/>
      <c r="M60" s="28">
        <v>1</v>
      </c>
      <c r="N60" s="29">
        <f t="shared" si="7"/>
        <v>1</v>
      </c>
      <c r="O60" s="33"/>
      <c r="P60" s="31"/>
      <c r="Q60" s="2"/>
      <c r="R60" s="49"/>
    </row>
    <row r="61" spans="1:18">
      <c r="A61" s="32">
        <v>52</v>
      </c>
      <c r="B61" s="34">
        <v>41925</v>
      </c>
      <c r="C61" s="75" t="s">
        <v>60</v>
      </c>
      <c r="D61" s="36" t="s">
        <v>62</v>
      </c>
      <c r="E61" s="74" t="s">
        <v>44</v>
      </c>
      <c r="F61" s="74" t="s">
        <v>41</v>
      </c>
      <c r="G61" s="22"/>
      <c r="H61" s="23">
        <f t="shared" si="8"/>
        <v>0</v>
      </c>
      <c r="I61" s="35"/>
      <c r="J61" s="26">
        <v>12</v>
      </c>
      <c r="K61" s="27"/>
      <c r="L61" s="27"/>
      <c r="M61" s="28"/>
      <c r="N61" s="29">
        <f t="shared" si="7"/>
        <v>12</v>
      </c>
      <c r="O61" s="33">
        <v>12</v>
      </c>
      <c r="P61" s="31"/>
      <c r="Q61" s="2"/>
      <c r="R61" s="49"/>
    </row>
    <row r="62" spans="1:18">
      <c r="A62" s="32">
        <v>53</v>
      </c>
      <c r="B62" s="34">
        <v>41925</v>
      </c>
      <c r="C62" s="75" t="s">
        <v>60</v>
      </c>
      <c r="D62" s="36" t="s">
        <v>63</v>
      </c>
      <c r="E62" s="74" t="s">
        <v>44</v>
      </c>
      <c r="F62" s="74" t="s">
        <v>41</v>
      </c>
      <c r="G62" s="22"/>
      <c r="H62" s="23">
        <f t="shared" si="8"/>
        <v>0</v>
      </c>
      <c r="I62" s="35"/>
      <c r="J62" s="26"/>
      <c r="K62" s="27"/>
      <c r="L62" s="27"/>
      <c r="M62" s="28">
        <v>10.3</v>
      </c>
      <c r="N62" s="29">
        <f t="shared" si="7"/>
        <v>10.3</v>
      </c>
      <c r="O62" s="33">
        <v>10.3</v>
      </c>
      <c r="P62" s="31"/>
      <c r="Q62" s="2"/>
      <c r="R62" s="49"/>
    </row>
    <row r="63" spans="1:18">
      <c r="A63" s="32">
        <v>54</v>
      </c>
      <c r="B63" s="34">
        <v>41925</v>
      </c>
      <c r="C63" s="75" t="s">
        <v>60</v>
      </c>
      <c r="D63" s="36" t="s">
        <v>64</v>
      </c>
      <c r="E63" s="74" t="s">
        <v>44</v>
      </c>
      <c r="F63" s="74" t="s">
        <v>41</v>
      </c>
      <c r="G63" s="22"/>
      <c r="H63" s="23">
        <f t="shared" si="8"/>
        <v>0</v>
      </c>
      <c r="I63" s="35"/>
      <c r="J63" s="26">
        <v>9.6999999999999993</v>
      </c>
      <c r="K63" s="27"/>
      <c r="L63" s="27"/>
      <c r="M63" s="28"/>
      <c r="N63" s="29">
        <f t="shared" si="7"/>
        <v>9.6999999999999993</v>
      </c>
      <c r="O63" s="33"/>
      <c r="P63" s="31"/>
      <c r="Q63" s="2"/>
      <c r="R63" s="49"/>
    </row>
    <row r="64" spans="1:18">
      <c r="A64" s="32">
        <v>55</v>
      </c>
      <c r="B64" s="34">
        <v>41939</v>
      </c>
      <c r="C64" s="75" t="s">
        <v>65</v>
      </c>
      <c r="D64" s="36" t="s">
        <v>66</v>
      </c>
      <c r="E64" s="74" t="s">
        <v>44</v>
      </c>
      <c r="F64" s="74" t="s">
        <v>41</v>
      </c>
      <c r="G64" s="22"/>
      <c r="H64" s="23">
        <f t="shared" si="8"/>
        <v>0</v>
      </c>
      <c r="I64" s="35"/>
      <c r="J64" s="26">
        <v>12</v>
      </c>
      <c r="K64" s="27"/>
      <c r="L64" s="27"/>
      <c r="M64" s="28"/>
      <c r="N64" s="29">
        <f t="shared" si="7"/>
        <v>12</v>
      </c>
      <c r="O64" s="33">
        <v>12</v>
      </c>
      <c r="P64" s="31"/>
      <c r="Q64" s="2"/>
      <c r="R64" s="49"/>
    </row>
    <row r="65" spans="1:18">
      <c r="A65" s="32">
        <v>56</v>
      </c>
      <c r="B65" s="34">
        <v>41939</v>
      </c>
      <c r="C65" s="75" t="s">
        <v>65</v>
      </c>
      <c r="D65" s="36" t="s">
        <v>64</v>
      </c>
      <c r="E65" s="74" t="s">
        <v>44</v>
      </c>
      <c r="F65" s="74" t="s">
        <v>41</v>
      </c>
      <c r="G65" s="22"/>
      <c r="H65" s="23">
        <f t="shared" si="8"/>
        <v>0</v>
      </c>
      <c r="I65" s="35"/>
      <c r="J65" s="26">
        <v>7</v>
      </c>
      <c r="K65" s="27"/>
      <c r="L65" s="27"/>
      <c r="M65" s="28"/>
      <c r="N65" s="29">
        <f t="shared" si="7"/>
        <v>7</v>
      </c>
      <c r="O65" s="33"/>
      <c r="P65" s="31"/>
      <c r="Q65" s="2"/>
      <c r="R65" s="49"/>
    </row>
    <row r="66" spans="1:18">
      <c r="A66" s="32">
        <v>57</v>
      </c>
      <c r="B66" s="34"/>
      <c r="C66" s="75"/>
      <c r="D66" s="36"/>
      <c r="E66" s="74"/>
      <c r="F66" s="74"/>
      <c r="G66" s="22"/>
      <c r="H66" s="23">
        <f t="shared" si="8"/>
        <v>0</v>
      </c>
      <c r="I66" s="35"/>
      <c r="J66" s="26"/>
      <c r="K66" s="27"/>
      <c r="L66" s="27"/>
      <c r="M66" s="28"/>
      <c r="N66" s="29">
        <f t="shared" si="7"/>
        <v>0</v>
      </c>
      <c r="O66" s="33"/>
      <c r="P66" s="31"/>
      <c r="Q66" s="2"/>
      <c r="R66" s="49"/>
    </row>
    <row r="67" spans="1:18">
      <c r="A67" s="32">
        <v>58</v>
      </c>
      <c r="B67" s="34"/>
      <c r="C67" s="75"/>
      <c r="D67" s="36"/>
      <c r="E67" s="74"/>
      <c r="F67" s="74"/>
      <c r="G67" s="22"/>
      <c r="H67" s="23">
        <f t="shared" si="8"/>
        <v>0</v>
      </c>
      <c r="I67" s="35"/>
      <c r="J67" s="26"/>
      <c r="K67" s="27"/>
      <c r="L67" s="27"/>
      <c r="M67" s="28"/>
      <c r="N67" s="29">
        <f t="shared" si="7"/>
        <v>0</v>
      </c>
      <c r="O67" s="33"/>
      <c r="P67" s="31" t="str">
        <f t="shared" si="2"/>
        <v/>
      </c>
      <c r="Q67" s="2"/>
      <c r="R67" s="49"/>
    </row>
    <row r="68" spans="1:18">
      <c r="A68" s="32">
        <v>59</v>
      </c>
      <c r="B68" s="34"/>
      <c r="C68" s="75"/>
      <c r="D68" s="36"/>
      <c r="E68" s="74"/>
      <c r="F68" s="74"/>
      <c r="G68" s="22"/>
      <c r="H68" s="23">
        <f t="shared" si="8"/>
        <v>0</v>
      </c>
      <c r="I68" s="35"/>
      <c r="J68" s="26"/>
      <c r="K68" s="27"/>
      <c r="L68" s="27"/>
      <c r="M68" s="28"/>
      <c r="N68" s="29">
        <f t="shared" si="7"/>
        <v>0</v>
      </c>
      <c r="O68" s="33"/>
      <c r="P68" s="31" t="str">
        <f t="shared" si="2"/>
        <v/>
      </c>
      <c r="Q68" s="2"/>
      <c r="R68" s="49"/>
    </row>
    <row r="69" spans="1:18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</row>
    <row r="70" spans="1:18">
      <c r="A70" s="57"/>
      <c r="B70" s="58"/>
      <c r="C70" s="59"/>
      <c r="D70" s="60"/>
      <c r="E70" s="60"/>
      <c r="F70" s="61"/>
      <c r="G70" s="62"/>
      <c r="H70" s="63"/>
      <c r="I70" s="64"/>
      <c r="J70" s="64"/>
      <c r="K70" s="64"/>
      <c r="L70" s="64"/>
      <c r="M70" s="64"/>
      <c r="N70" s="65"/>
      <c r="O70" s="66"/>
      <c r="P70" s="67"/>
    </row>
    <row r="71" spans="1:18">
      <c r="A71" s="43"/>
      <c r="B71" s="51" t="s">
        <v>36</v>
      </c>
      <c r="C71" s="51"/>
      <c r="D71" s="51"/>
      <c r="E71" s="44"/>
      <c r="F71" s="44"/>
      <c r="G71" s="51" t="s">
        <v>38</v>
      </c>
      <c r="H71" s="51"/>
      <c r="I71" s="51"/>
      <c r="J71" s="44"/>
      <c r="K71" s="44"/>
      <c r="L71" s="51" t="s">
        <v>37</v>
      </c>
      <c r="M71" s="51"/>
      <c r="N71" s="51"/>
      <c r="O71" s="44"/>
      <c r="P71" s="67"/>
    </row>
    <row r="72" spans="1:18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67"/>
    </row>
    <row r="73" spans="1:18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3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70:M70 M20:M21 M11:M12 M17:M18 H11:J68 K22:M68 K11:L21">
      <formula1>0</formula1>
      <formula2>0</formula2>
    </dataValidation>
    <dataValidation type="whole" operator="greaterThanOrEqual" allowBlank="1" showErrorMessage="1" errorTitle="Valore" error="Inserire un numero maggiore o uguale a 0 (zero)!" sqref="N70 N11:N68">
      <formula1>0</formula1>
      <formula2>0</formula2>
    </dataValidation>
    <dataValidation type="textLength" operator="greaterThan" allowBlank="1" showErrorMessage="1" sqref="D70:E70 D11:D19 E66:E68 D25:D68">
      <formula1>1</formula1>
      <formula2>0</formula2>
    </dataValidation>
    <dataValidation type="textLength" operator="greaterThan" sqref="F70 F66:F68">
      <formula1>1</formula1>
      <formula2>0</formula2>
    </dataValidation>
    <dataValidation type="date" operator="greaterThanOrEqual" showErrorMessage="1" errorTitle="Data" error="Inserire una data superiore al 1/11/2000" sqref="B11:B15 B70 B26 B48 B60:B68">
      <formula1>36831</formula1>
      <formula2>0</formula2>
    </dataValidation>
    <dataValidation type="textLength" operator="greaterThan" allowBlank="1" sqref="C70 C11:C68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ageMargins left="0.70866141732283472" right="0.70866141732283472" top="0.9" bottom="0.74803149606299213" header="0.31496062992125984" footer="0.31496062992125984"/>
  <pageSetup paperSize="9" scale="2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view="pageBreakPreview" topLeftCell="C1" zoomScale="60" zoomScaleNormal="60" workbookViewId="0">
      <selection activeCell="D13" sqref="D13"/>
    </sheetView>
  </sheetViews>
  <sheetFormatPr defaultRowHeight="18.75"/>
  <cols>
    <col min="1" max="1" width="6.7109375" style="1" customWidth="1"/>
    <col min="2" max="2" width="49.85546875" style="2" bestFit="1" customWidth="1"/>
    <col min="3" max="3" width="28.7109375" style="2" bestFit="1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118" t="s">
        <v>0</v>
      </c>
      <c r="C1" s="118"/>
      <c r="D1" s="119" t="s">
        <v>39</v>
      </c>
      <c r="E1" s="119"/>
      <c r="F1" s="38">
        <v>41913</v>
      </c>
      <c r="G1" s="37" t="s">
        <v>75</v>
      </c>
      <c r="L1" s="7" t="s">
        <v>28</v>
      </c>
      <c r="M1" s="3">
        <f>+P1-N7</f>
        <v>0</v>
      </c>
      <c r="N1" s="5" t="s">
        <v>1</v>
      </c>
      <c r="O1" s="6"/>
      <c r="P1" s="40">
        <f>SUM(H7:M7)</f>
        <v>120.2</v>
      </c>
      <c r="Q1" s="3" t="s">
        <v>26</v>
      </c>
      <c r="R1" s="88">
        <f>SUM(R11:R13)</f>
        <v>94.929999999999993</v>
      </c>
    </row>
    <row r="2" spans="1:18" s="7" customFormat="1" ht="57.75" customHeight="1">
      <c r="A2" s="4"/>
      <c r="B2" s="120" t="s">
        <v>2</v>
      </c>
      <c r="C2" s="120"/>
      <c r="D2" s="119"/>
      <c r="E2" s="119"/>
      <c r="F2" s="8"/>
      <c r="G2" s="8"/>
      <c r="N2" s="9" t="s">
        <v>3</v>
      </c>
      <c r="O2" s="10"/>
      <c r="P2" s="11">
        <v>41.1</v>
      </c>
      <c r="Q2" s="3" t="s">
        <v>25</v>
      </c>
      <c r="R2" s="88">
        <v>32.44</v>
      </c>
    </row>
    <row r="3" spans="1:18" s="7" customFormat="1" ht="35.25" customHeight="1">
      <c r="A3" s="4"/>
      <c r="B3" s="120" t="s">
        <v>24</v>
      </c>
      <c r="C3" s="120"/>
      <c r="D3" s="119" t="s">
        <v>40</v>
      </c>
      <c r="E3" s="119"/>
      <c r="N3" s="9" t="s">
        <v>4</v>
      </c>
      <c r="O3" s="10"/>
      <c r="P3" s="45">
        <f>+O7</f>
        <v>79.100000000000009</v>
      </c>
      <c r="Q3" s="12"/>
      <c r="R3" s="88">
        <f>SUM(R12,R14)</f>
        <v>62.489999999999995</v>
      </c>
    </row>
    <row r="4" spans="1:18" s="7" customFormat="1" ht="35.25" customHeight="1" thickBot="1">
      <c r="A4" s="4"/>
      <c r="D4" s="13"/>
      <c r="E4" s="13"/>
      <c r="F4" s="9" t="s">
        <v>19</v>
      </c>
      <c r="G4" s="52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  <c r="R4" s="88"/>
    </row>
    <row r="5" spans="1:18" s="7" customFormat="1" ht="43.5" customHeight="1" thickTop="1" thickBot="1">
      <c r="A5" s="4"/>
      <c r="B5" s="18" t="s">
        <v>6</v>
      </c>
      <c r="C5" s="19"/>
      <c r="D5" s="42">
        <v>4</v>
      </c>
      <c r="E5" s="13"/>
      <c r="F5" s="9" t="s">
        <v>7</v>
      </c>
      <c r="G5" s="52">
        <v>1.1100000000000001</v>
      </c>
      <c r="N5" s="99" t="s">
        <v>8</v>
      </c>
      <c r="O5" s="99"/>
      <c r="P5" s="41">
        <f>P1-P2-P3-P4</f>
        <v>-1.4210854715202004E-14</v>
      </c>
      <c r="Q5" s="12"/>
      <c r="R5" s="88">
        <f>R1-R2-R3</f>
        <v>0</v>
      </c>
    </row>
    <row r="6" spans="1:18" s="7" customFormat="1" ht="43.5" customHeight="1" thickTop="1" thickBot="1">
      <c r="A6" s="4"/>
      <c r="B6" s="39" t="s">
        <v>76</v>
      </c>
      <c r="C6" s="39"/>
      <c r="D6" s="13"/>
      <c r="E6" s="13"/>
      <c r="F6" s="9" t="s">
        <v>9</v>
      </c>
      <c r="G6" s="70">
        <v>11.11</v>
      </c>
      <c r="Q6" s="12"/>
    </row>
    <row r="7" spans="1:18" s="7" customFormat="1" ht="27" customHeight="1" thickTop="1" thickBot="1">
      <c r="A7" s="100" t="s">
        <v>27</v>
      </c>
      <c r="B7" s="101"/>
      <c r="C7" s="102"/>
      <c r="D7" s="103" t="s">
        <v>10</v>
      </c>
      <c r="E7" s="104"/>
      <c r="F7" s="104"/>
      <c r="G7" s="71">
        <f t="shared" ref="G7:O7" si="0">SUM(G11:G18)</f>
        <v>0</v>
      </c>
      <c r="H7" s="69">
        <f t="shared" si="0"/>
        <v>0</v>
      </c>
      <c r="I7" s="54">
        <f t="shared" si="0"/>
        <v>0</v>
      </c>
      <c r="J7" s="54">
        <f t="shared" si="0"/>
        <v>0</v>
      </c>
      <c r="K7" s="54">
        <f t="shared" si="0"/>
        <v>25</v>
      </c>
      <c r="L7" s="54">
        <f t="shared" si="0"/>
        <v>91.2</v>
      </c>
      <c r="M7" s="55">
        <f t="shared" si="0"/>
        <v>4</v>
      </c>
      <c r="N7" s="53">
        <f t="shared" si="0"/>
        <v>120.2</v>
      </c>
      <c r="O7" s="56">
        <f t="shared" si="0"/>
        <v>79.100000000000009</v>
      </c>
      <c r="P7" s="12">
        <f>+N7-SUM(H7:M7)</f>
        <v>0</v>
      </c>
    </row>
    <row r="8" spans="1:18" ht="36" customHeight="1" thickTop="1" thickBot="1">
      <c r="A8" s="105"/>
      <c r="B8" s="106" t="s">
        <v>11</v>
      </c>
      <c r="C8" s="106" t="s">
        <v>12</v>
      </c>
      <c r="D8" s="107" t="s">
        <v>23</v>
      </c>
      <c r="E8" s="106" t="s">
        <v>30</v>
      </c>
      <c r="F8" s="109" t="s">
        <v>29</v>
      </c>
      <c r="G8" s="110" t="s">
        <v>13</v>
      </c>
      <c r="H8" s="112" t="s">
        <v>14</v>
      </c>
      <c r="I8" s="113" t="s">
        <v>32</v>
      </c>
      <c r="J8" s="114" t="s">
        <v>34</v>
      </c>
      <c r="K8" s="114" t="s">
        <v>33</v>
      </c>
      <c r="L8" s="115" t="s">
        <v>20</v>
      </c>
      <c r="M8" s="116"/>
      <c r="N8" s="98" t="s">
        <v>15</v>
      </c>
      <c r="O8" s="117" t="s">
        <v>16</v>
      </c>
      <c r="P8" s="90" t="s">
        <v>17</v>
      </c>
      <c r="Q8" s="2"/>
      <c r="R8" s="91" t="s">
        <v>35</v>
      </c>
    </row>
    <row r="9" spans="1:18" ht="36" customHeight="1" thickTop="1" thickBot="1">
      <c r="A9" s="105"/>
      <c r="B9" s="106" t="s">
        <v>11</v>
      </c>
      <c r="C9" s="106"/>
      <c r="D9" s="108"/>
      <c r="E9" s="106"/>
      <c r="F9" s="109"/>
      <c r="G9" s="111"/>
      <c r="H9" s="112" t="s">
        <v>32</v>
      </c>
      <c r="I9" s="113" t="s">
        <v>32</v>
      </c>
      <c r="J9" s="113"/>
      <c r="K9" s="113" t="s">
        <v>31</v>
      </c>
      <c r="L9" s="94" t="s">
        <v>21</v>
      </c>
      <c r="M9" s="96" t="s">
        <v>22</v>
      </c>
      <c r="N9" s="98"/>
      <c r="O9" s="117"/>
      <c r="P9" s="90"/>
      <c r="Q9" s="2"/>
      <c r="R9" s="92"/>
    </row>
    <row r="10" spans="1:18" ht="37.5" customHeight="1" thickTop="1" thickBot="1">
      <c r="A10" s="105"/>
      <c r="B10" s="106"/>
      <c r="C10" s="106"/>
      <c r="D10" s="108"/>
      <c r="E10" s="106"/>
      <c r="F10" s="109"/>
      <c r="G10" s="68" t="s">
        <v>18</v>
      </c>
      <c r="H10" s="112"/>
      <c r="I10" s="113"/>
      <c r="J10" s="113"/>
      <c r="K10" s="113"/>
      <c r="L10" s="95"/>
      <c r="M10" s="97"/>
      <c r="N10" s="98"/>
      <c r="O10" s="117"/>
      <c r="P10" s="90"/>
      <c r="Q10" s="2"/>
      <c r="R10" s="93"/>
    </row>
    <row r="11" spans="1:18" ht="19.5" thickTop="1">
      <c r="A11" s="20">
        <v>1</v>
      </c>
      <c r="B11" s="34">
        <v>41925</v>
      </c>
      <c r="C11" s="78" t="s">
        <v>60</v>
      </c>
      <c r="D11" s="76" t="s">
        <v>72</v>
      </c>
      <c r="E11" s="74" t="s">
        <v>73</v>
      </c>
      <c r="F11" s="74" t="s">
        <v>71</v>
      </c>
      <c r="G11" s="22"/>
      <c r="H11" s="23">
        <f>IF($D$3="si",($G$5/$G$6*G11),IF($D$3="no",G11*$G$4,0))</f>
        <v>0</v>
      </c>
      <c r="I11" s="24"/>
      <c r="J11" s="25"/>
      <c r="K11" s="46">
        <v>25</v>
      </c>
      <c r="L11" s="27"/>
      <c r="M11" s="28"/>
      <c r="N11" s="80">
        <f>SUM(H11:M11)</f>
        <v>25</v>
      </c>
      <c r="O11" s="33"/>
      <c r="P11" s="31"/>
      <c r="Q11" s="2"/>
      <c r="R11" s="47">
        <v>19.77</v>
      </c>
    </row>
    <row r="12" spans="1:18">
      <c r="A12" s="32">
        <v>2</v>
      </c>
      <c r="B12" s="34">
        <v>41939</v>
      </c>
      <c r="C12" s="81" t="s">
        <v>65</v>
      </c>
      <c r="D12" s="76" t="s">
        <v>108</v>
      </c>
      <c r="E12" s="74" t="s">
        <v>73</v>
      </c>
      <c r="F12" s="74" t="s">
        <v>71</v>
      </c>
      <c r="G12" s="22"/>
      <c r="H12" s="23">
        <f t="shared" ref="H12:H15" si="1">IF($D$3="si",($G$5/$G$6*G12),IF($D$3="no",G12*$G$4,0))</f>
        <v>0</v>
      </c>
      <c r="I12" s="24"/>
      <c r="J12" s="25"/>
      <c r="K12" s="46"/>
      <c r="L12" s="27">
        <v>91.2</v>
      </c>
      <c r="M12" s="28"/>
      <c r="N12" s="80">
        <f t="shared" ref="N12:N14" si="2">SUM(H12:M12)</f>
        <v>91.2</v>
      </c>
      <c r="O12" s="33">
        <v>91.2</v>
      </c>
      <c r="P12" s="31" t="str">
        <f t="shared" ref="P12:P15" si="3">IF(F12="Milano","X","")</f>
        <v/>
      </c>
      <c r="Q12" s="2"/>
      <c r="R12" s="48">
        <v>72.02</v>
      </c>
    </row>
    <row r="13" spans="1:18">
      <c r="A13" s="32">
        <v>3</v>
      </c>
      <c r="B13" s="34">
        <v>41939</v>
      </c>
      <c r="C13" s="81" t="s">
        <v>65</v>
      </c>
      <c r="D13" s="76" t="s">
        <v>61</v>
      </c>
      <c r="E13" s="74" t="s">
        <v>73</v>
      </c>
      <c r="F13" s="74" t="s">
        <v>71</v>
      </c>
      <c r="G13" s="22"/>
      <c r="H13" s="23">
        <f t="shared" si="1"/>
        <v>0</v>
      </c>
      <c r="I13" s="24"/>
      <c r="J13" s="25"/>
      <c r="K13" s="46"/>
      <c r="L13" s="27"/>
      <c r="M13" s="28">
        <v>4</v>
      </c>
      <c r="N13" s="80">
        <f t="shared" si="2"/>
        <v>4</v>
      </c>
      <c r="O13" s="33"/>
      <c r="P13" s="31" t="str">
        <f t="shared" si="3"/>
        <v/>
      </c>
      <c r="Q13" s="2"/>
      <c r="R13" s="49">
        <v>3.14</v>
      </c>
    </row>
    <row r="14" spans="1:18" ht="41.25" customHeight="1">
      <c r="A14" s="32">
        <v>4</v>
      </c>
      <c r="B14" s="121">
        <v>41939</v>
      </c>
      <c r="C14" s="122" t="s">
        <v>65</v>
      </c>
      <c r="D14" s="123" t="s">
        <v>107</v>
      </c>
      <c r="E14" s="124" t="s">
        <v>74</v>
      </c>
      <c r="F14" s="124" t="s">
        <v>71</v>
      </c>
      <c r="G14" s="125"/>
      <c r="H14" s="126">
        <f t="shared" si="1"/>
        <v>0</v>
      </c>
      <c r="I14" s="127"/>
      <c r="J14" s="128"/>
      <c r="K14" s="129"/>
      <c r="L14" s="130"/>
      <c r="M14" s="131"/>
      <c r="N14" s="132">
        <f t="shared" si="2"/>
        <v>0</v>
      </c>
      <c r="O14" s="133">
        <v>-12.1</v>
      </c>
      <c r="P14" s="134" t="str">
        <f t="shared" si="3"/>
        <v/>
      </c>
      <c r="Q14" s="135"/>
      <c r="R14" s="136">
        <v>-9.5299999999999994</v>
      </c>
    </row>
    <row r="15" spans="1:18">
      <c r="A15" s="32">
        <v>5</v>
      </c>
      <c r="B15" s="84"/>
      <c r="C15" s="81"/>
      <c r="D15" s="82"/>
      <c r="E15" s="82"/>
      <c r="F15" s="83"/>
      <c r="G15" s="22"/>
      <c r="H15" s="23">
        <f t="shared" si="1"/>
        <v>0</v>
      </c>
      <c r="I15" s="24"/>
      <c r="J15" s="25"/>
      <c r="K15" s="46"/>
      <c r="L15" s="27"/>
      <c r="M15" s="28"/>
      <c r="N15" s="80">
        <f>O15</f>
        <v>0</v>
      </c>
      <c r="O15" s="33"/>
      <c r="P15" s="31" t="str">
        <f t="shared" si="3"/>
        <v/>
      </c>
      <c r="Q15" s="2"/>
      <c r="R15" s="49"/>
    </row>
    <row r="16" spans="1:18" ht="30" customHeight="1">
      <c r="A16" s="32">
        <v>6</v>
      </c>
      <c r="B16" s="84"/>
      <c r="C16" s="81"/>
      <c r="D16" s="82"/>
      <c r="E16" s="82"/>
      <c r="F16" s="83"/>
      <c r="G16" s="22"/>
      <c r="H16" s="23">
        <f t="shared" ref="H16:H18" si="4">IF($D$3="si",($G$5/$G$6*G16),IF($D$3="no",G16*$G$4,0))</f>
        <v>0</v>
      </c>
      <c r="I16" s="24"/>
      <c r="J16" s="25"/>
      <c r="K16" s="46"/>
      <c r="L16" s="27"/>
      <c r="M16" s="28"/>
      <c r="N16" s="80">
        <f>O16</f>
        <v>0</v>
      </c>
      <c r="O16" s="33"/>
      <c r="P16" s="31" t="str">
        <f t="shared" ref="P16:P18" si="5">IF(F16="Milano","X","")</f>
        <v/>
      </c>
      <c r="Q16" s="2"/>
      <c r="R16" s="49"/>
    </row>
    <row r="17" spans="1:18" ht="30" customHeight="1">
      <c r="A17" s="32">
        <v>7</v>
      </c>
      <c r="B17" s="21"/>
      <c r="C17" s="81"/>
      <c r="D17" s="82"/>
      <c r="E17" s="82"/>
      <c r="F17" s="83"/>
      <c r="G17" s="22"/>
      <c r="H17" s="23">
        <f t="shared" si="4"/>
        <v>0</v>
      </c>
      <c r="I17" s="24"/>
      <c r="J17" s="25"/>
      <c r="K17" s="46"/>
      <c r="L17" s="27"/>
      <c r="M17" s="28"/>
      <c r="N17" s="80">
        <f t="shared" ref="N17:N18" si="6">SUM(H17:M17)</f>
        <v>0</v>
      </c>
      <c r="O17" s="33"/>
      <c r="P17" s="31" t="str">
        <f t="shared" si="5"/>
        <v/>
      </c>
      <c r="Q17" s="2"/>
      <c r="R17" s="49"/>
    </row>
    <row r="18" spans="1:18" ht="30" customHeight="1">
      <c r="A18" s="32">
        <v>8</v>
      </c>
      <c r="B18" s="21"/>
      <c r="C18" s="81"/>
      <c r="D18" s="82"/>
      <c r="E18" s="82"/>
      <c r="F18" s="83"/>
      <c r="G18" s="22"/>
      <c r="H18" s="23">
        <f t="shared" si="4"/>
        <v>0</v>
      </c>
      <c r="I18" s="24"/>
      <c r="J18" s="25"/>
      <c r="K18" s="46"/>
      <c r="L18" s="27"/>
      <c r="M18" s="28"/>
      <c r="N18" s="80">
        <f t="shared" si="6"/>
        <v>0</v>
      </c>
      <c r="O18" s="33"/>
      <c r="P18" s="31" t="str">
        <f t="shared" si="5"/>
        <v/>
      </c>
      <c r="Q18" s="2"/>
      <c r="R18" s="49"/>
    </row>
    <row r="19" spans="1:18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8">
      <c r="A20" s="57"/>
      <c r="B20" s="58"/>
      <c r="C20" s="59"/>
      <c r="D20" s="60"/>
      <c r="E20" s="60"/>
      <c r="F20" s="61"/>
      <c r="G20" s="62"/>
      <c r="H20" s="63"/>
      <c r="I20" s="64"/>
      <c r="J20" s="64"/>
      <c r="K20" s="64"/>
      <c r="L20" s="64"/>
      <c r="M20" s="64"/>
      <c r="N20" s="65"/>
      <c r="O20" s="66"/>
      <c r="P20" s="67"/>
    </row>
    <row r="21" spans="1:18">
      <c r="A21" s="43"/>
      <c r="B21" s="51" t="s">
        <v>36</v>
      </c>
      <c r="C21" s="51"/>
      <c r="D21" s="51"/>
      <c r="E21" s="44"/>
      <c r="F21" s="44"/>
      <c r="G21" s="51" t="s">
        <v>38</v>
      </c>
      <c r="H21" s="51"/>
      <c r="I21" s="51"/>
      <c r="J21" s="44"/>
      <c r="K21" s="44"/>
      <c r="L21" s="51" t="s">
        <v>37</v>
      </c>
      <c r="M21" s="51"/>
      <c r="N21" s="51"/>
      <c r="O21" s="44"/>
      <c r="P21" s="67"/>
    </row>
    <row r="22" spans="1:18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67"/>
    </row>
    <row r="23" spans="1:18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2" priority="1" operator="notEqual">
      <formula>0</formula>
    </cfRule>
  </conditionalFormatting>
  <dataValidations count="12">
    <dataValidation type="textLength" operator="greaterThan" allowBlank="1" sqref="C20">
      <formula1>1</formula1>
      <formula2>0</formula2>
    </dataValidation>
    <dataValidation type="date" operator="greaterThanOrEqual" showErrorMessage="1" errorTitle="Data" error="Inserire una data superiore al 1/11/2000" sqref="B20">
      <formula1>36831</formula1>
      <formula2>0</formula2>
    </dataValidation>
    <dataValidation type="textLength" operator="greaterThan" sqref="F20">
      <formula1>1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decimal" operator="greaterThanOrEqual" allowBlank="1" showErrorMessage="1" errorTitle="Valore" error="Inserire un numero maggiore o uguale a 0 (zero)!" sqref="H20:M20 M18 J12:L18 I17:I18 H11:H18 J11:M11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ageMargins left="0.70866141732283472" right="0.70866141732283472" top="1.4566929133858268" bottom="0.74803149606299213" header="0.31496062992125984" footer="0.31496062992125984"/>
  <pageSetup paperSize="9" scale="29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view="pageBreakPreview" topLeftCell="A7" zoomScale="60" zoomScaleNormal="60" workbookViewId="0">
      <selection activeCell="G12" sqref="G12"/>
    </sheetView>
  </sheetViews>
  <sheetFormatPr defaultRowHeight="18.75"/>
  <cols>
    <col min="1" max="1" width="6.7109375" style="1" customWidth="1"/>
    <col min="2" max="2" width="22.7109375" style="2" customWidth="1"/>
    <col min="3" max="3" width="28.7109375" style="2" bestFit="1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22.7109375" style="2" bestFit="1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118" t="s">
        <v>0</v>
      </c>
      <c r="C1" s="118"/>
      <c r="D1" s="119" t="s">
        <v>39</v>
      </c>
      <c r="E1" s="119"/>
      <c r="F1" s="38">
        <v>41913</v>
      </c>
      <c r="G1" s="37" t="s">
        <v>87</v>
      </c>
      <c r="L1" s="7" t="s">
        <v>28</v>
      </c>
      <c r="M1" s="3">
        <f>+P1-N7</f>
        <v>0</v>
      </c>
      <c r="N1" s="5" t="s">
        <v>1</v>
      </c>
      <c r="O1" s="6"/>
      <c r="P1" s="40">
        <f>SUM(H7:M7)</f>
        <v>6093.3199999999979</v>
      </c>
      <c r="Q1" s="3" t="s">
        <v>26</v>
      </c>
      <c r="R1" s="88">
        <f>SUM(R12:R24,R26:R30,R32:R45)</f>
        <v>667.7800000000002</v>
      </c>
    </row>
    <row r="2" spans="1:18" s="7" customFormat="1" ht="57.75" customHeight="1">
      <c r="A2" s="4"/>
      <c r="B2" s="120" t="s">
        <v>2</v>
      </c>
      <c r="C2" s="120"/>
      <c r="D2" s="119"/>
      <c r="E2" s="119"/>
      <c r="F2" s="8"/>
      <c r="G2" s="8"/>
      <c r="N2" s="9" t="s">
        <v>3</v>
      </c>
      <c r="O2" s="10"/>
      <c r="P2" s="11"/>
      <c r="Q2" s="3" t="s">
        <v>25</v>
      </c>
      <c r="R2" s="88"/>
    </row>
    <row r="3" spans="1:18" s="7" customFormat="1" ht="35.25" customHeight="1">
      <c r="A3" s="4"/>
      <c r="B3" s="120" t="s">
        <v>24</v>
      </c>
      <c r="C3" s="120"/>
      <c r="D3" s="119" t="s">
        <v>40</v>
      </c>
      <c r="E3" s="119"/>
      <c r="N3" s="9" t="s">
        <v>4</v>
      </c>
      <c r="O3" s="10"/>
      <c r="P3" s="45">
        <f>+O7</f>
        <v>6093.32</v>
      </c>
      <c r="Q3" s="12"/>
      <c r="R3" s="88">
        <f>SUM(R11,R14,R21,R25,R27,R30:R31,R35,R38,R42)</f>
        <v>667.78</v>
      </c>
    </row>
    <row r="4" spans="1:18" s="7" customFormat="1" ht="35.25" customHeight="1" thickBot="1">
      <c r="A4" s="4"/>
      <c r="D4" s="13"/>
      <c r="E4" s="13"/>
      <c r="F4" s="9" t="s">
        <v>19</v>
      </c>
      <c r="G4" s="52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  <c r="R4" s="88"/>
    </row>
    <row r="5" spans="1:18" s="7" customFormat="1" ht="43.5" customHeight="1" thickTop="1" thickBot="1">
      <c r="A5" s="4"/>
      <c r="B5" s="18" t="s">
        <v>6</v>
      </c>
      <c r="C5" s="19"/>
      <c r="D5" s="42">
        <v>35</v>
      </c>
      <c r="E5" s="13"/>
      <c r="F5" s="9" t="s">
        <v>7</v>
      </c>
      <c r="G5" s="52">
        <v>1.1100000000000001</v>
      </c>
      <c r="N5" s="99" t="s">
        <v>8</v>
      </c>
      <c r="O5" s="99"/>
      <c r="P5" s="41">
        <f>P1-P2-P3-P4</f>
        <v>-1.8189894035458565E-12</v>
      </c>
      <c r="Q5" s="12"/>
      <c r="R5" s="88">
        <f>R1-R3</f>
        <v>0</v>
      </c>
    </row>
    <row r="6" spans="1:18" s="7" customFormat="1" ht="43.5" customHeight="1" thickTop="1" thickBot="1">
      <c r="A6" s="4"/>
      <c r="B6" s="39" t="s">
        <v>86</v>
      </c>
      <c r="C6" s="39"/>
      <c r="D6" s="13"/>
      <c r="E6" s="13"/>
      <c r="F6" s="9" t="s">
        <v>9</v>
      </c>
      <c r="G6" s="70">
        <v>11.11</v>
      </c>
      <c r="Q6" s="12"/>
    </row>
    <row r="7" spans="1:18" s="7" customFormat="1" ht="27" customHeight="1" thickTop="1" thickBot="1">
      <c r="A7" s="100" t="s">
        <v>27</v>
      </c>
      <c r="B7" s="101"/>
      <c r="C7" s="102"/>
      <c r="D7" s="103" t="s">
        <v>10</v>
      </c>
      <c r="E7" s="104"/>
      <c r="F7" s="104"/>
      <c r="G7" s="71">
        <f t="shared" ref="G7:O7" si="0">SUM(G11:G46)</f>
        <v>0</v>
      </c>
      <c r="H7" s="69">
        <f t="shared" si="0"/>
        <v>0</v>
      </c>
      <c r="I7" s="54">
        <f t="shared" si="0"/>
        <v>0</v>
      </c>
      <c r="J7" s="54">
        <f t="shared" si="0"/>
        <v>1961.87</v>
      </c>
      <c r="K7" s="54">
        <f t="shared" si="0"/>
        <v>200</v>
      </c>
      <c r="L7" s="54">
        <f t="shared" si="0"/>
        <v>1121.51</v>
      </c>
      <c r="M7" s="55">
        <f t="shared" si="0"/>
        <v>2809.9399999999982</v>
      </c>
      <c r="N7" s="53">
        <f t="shared" si="0"/>
        <v>6093.3200000000015</v>
      </c>
      <c r="O7" s="56">
        <f t="shared" si="0"/>
        <v>6093.32</v>
      </c>
      <c r="P7" s="12">
        <f>+N7-SUM(H7:M7)</f>
        <v>0</v>
      </c>
    </row>
    <row r="8" spans="1:18" ht="36" customHeight="1" thickTop="1" thickBot="1">
      <c r="A8" s="105"/>
      <c r="B8" s="106" t="s">
        <v>11</v>
      </c>
      <c r="C8" s="106" t="s">
        <v>12</v>
      </c>
      <c r="D8" s="107" t="s">
        <v>23</v>
      </c>
      <c r="E8" s="106" t="s">
        <v>30</v>
      </c>
      <c r="F8" s="109" t="s">
        <v>29</v>
      </c>
      <c r="G8" s="110" t="s">
        <v>13</v>
      </c>
      <c r="H8" s="112" t="s">
        <v>14</v>
      </c>
      <c r="I8" s="113" t="s">
        <v>32</v>
      </c>
      <c r="J8" s="114" t="s">
        <v>34</v>
      </c>
      <c r="K8" s="114" t="s">
        <v>33</v>
      </c>
      <c r="L8" s="115" t="s">
        <v>20</v>
      </c>
      <c r="M8" s="116"/>
      <c r="N8" s="98" t="s">
        <v>15</v>
      </c>
      <c r="O8" s="117" t="s">
        <v>16</v>
      </c>
      <c r="P8" s="90" t="s">
        <v>17</v>
      </c>
      <c r="Q8" s="2"/>
      <c r="R8" s="91" t="s">
        <v>35</v>
      </c>
    </row>
    <row r="9" spans="1:18" ht="36" customHeight="1" thickTop="1" thickBot="1">
      <c r="A9" s="105"/>
      <c r="B9" s="106" t="s">
        <v>11</v>
      </c>
      <c r="C9" s="106"/>
      <c r="D9" s="108"/>
      <c r="E9" s="106"/>
      <c r="F9" s="109"/>
      <c r="G9" s="111"/>
      <c r="H9" s="112" t="s">
        <v>32</v>
      </c>
      <c r="I9" s="113" t="s">
        <v>32</v>
      </c>
      <c r="J9" s="113"/>
      <c r="K9" s="113" t="s">
        <v>31</v>
      </c>
      <c r="L9" s="94" t="s">
        <v>21</v>
      </c>
      <c r="M9" s="96" t="s">
        <v>22</v>
      </c>
      <c r="N9" s="98"/>
      <c r="O9" s="117"/>
      <c r="P9" s="90"/>
      <c r="Q9" s="2"/>
      <c r="R9" s="92"/>
    </row>
    <row r="10" spans="1:18" ht="37.5" customHeight="1" thickTop="1" thickBot="1">
      <c r="A10" s="105"/>
      <c r="B10" s="106"/>
      <c r="C10" s="106"/>
      <c r="D10" s="108"/>
      <c r="E10" s="106"/>
      <c r="F10" s="109"/>
      <c r="G10" s="68" t="s">
        <v>18</v>
      </c>
      <c r="H10" s="112"/>
      <c r="I10" s="113"/>
      <c r="J10" s="113"/>
      <c r="K10" s="113"/>
      <c r="L10" s="95"/>
      <c r="M10" s="97"/>
      <c r="N10" s="98"/>
      <c r="O10" s="117"/>
      <c r="P10" s="90"/>
      <c r="Q10" s="2"/>
      <c r="R10" s="93"/>
    </row>
    <row r="11" spans="1:18" ht="19.5" thickTop="1">
      <c r="A11" s="20">
        <v>1</v>
      </c>
      <c r="B11" s="34">
        <v>41925</v>
      </c>
      <c r="C11" s="78" t="s">
        <v>60</v>
      </c>
      <c r="D11" s="87" t="s">
        <v>77</v>
      </c>
      <c r="E11" s="74" t="s">
        <v>73</v>
      </c>
      <c r="F11" s="74" t="s">
        <v>88</v>
      </c>
      <c r="G11" s="79"/>
      <c r="H11" s="23">
        <f>IF($D$3="si",($G$5/$G$6*G11),IF($D$3="no",G11*$G$4,0))</f>
        <v>0</v>
      </c>
      <c r="I11" s="24"/>
      <c r="J11" s="25"/>
      <c r="K11" s="46"/>
      <c r="L11" s="46"/>
      <c r="M11" s="28"/>
      <c r="N11" s="86">
        <f>SUM(H11:M11)</f>
        <v>0</v>
      </c>
      <c r="O11" s="85">
        <v>1000</v>
      </c>
      <c r="P11" s="31"/>
      <c r="Q11" s="2"/>
      <c r="R11" s="47">
        <v>110.16</v>
      </c>
    </row>
    <row r="12" spans="1:18">
      <c r="A12" s="32">
        <v>2</v>
      </c>
      <c r="B12" s="34">
        <v>41925</v>
      </c>
      <c r="C12" s="78" t="s">
        <v>60</v>
      </c>
      <c r="D12" s="87" t="s">
        <v>78</v>
      </c>
      <c r="E12" s="74" t="s">
        <v>73</v>
      </c>
      <c r="F12" s="74" t="s">
        <v>88</v>
      </c>
      <c r="G12" s="22"/>
      <c r="H12" s="23">
        <f>IF($D$3="si",($G$5/$G$6*G12),IF($D$3="no",G12*$G$4,0))</f>
        <v>0</v>
      </c>
      <c r="I12" s="24"/>
      <c r="J12" s="25">
        <v>125</v>
      </c>
      <c r="K12" s="46"/>
      <c r="L12" s="27"/>
      <c r="M12" s="28"/>
      <c r="N12" s="86">
        <f>SUM(H12:M12)</f>
        <v>125</v>
      </c>
      <c r="O12" s="33"/>
      <c r="P12" s="31"/>
      <c r="Q12" s="2"/>
      <c r="R12" s="47">
        <v>13.65</v>
      </c>
    </row>
    <row r="13" spans="1:18">
      <c r="A13" s="32">
        <v>3</v>
      </c>
      <c r="B13" s="34">
        <v>41926</v>
      </c>
      <c r="C13" s="78" t="s">
        <v>60</v>
      </c>
      <c r="D13" s="87" t="s">
        <v>61</v>
      </c>
      <c r="E13" s="74" t="s">
        <v>73</v>
      </c>
      <c r="F13" s="74" t="s">
        <v>88</v>
      </c>
      <c r="G13" s="22"/>
      <c r="H13" s="23">
        <f t="shared" ref="H13:H39" si="1">IF($D$3="si",($G$5/$G$6*G13),IF($D$3="no",G13*$G$4,0))</f>
        <v>0</v>
      </c>
      <c r="I13" s="24"/>
      <c r="J13" s="25"/>
      <c r="K13" s="46"/>
      <c r="L13" s="27"/>
      <c r="M13" s="28">
        <v>15.35</v>
      </c>
      <c r="N13" s="86">
        <f t="shared" ref="N13:N26" si="2">SUM(H13:M13)</f>
        <v>15.35</v>
      </c>
      <c r="O13" s="33"/>
      <c r="P13" s="31" t="str">
        <f t="shared" ref="P13:P46" si="3">IF(F13="Milano","X","")</f>
        <v/>
      </c>
      <c r="Q13" s="2"/>
      <c r="R13" s="48">
        <v>1.77</v>
      </c>
    </row>
    <row r="14" spans="1:18">
      <c r="A14" s="32">
        <v>4</v>
      </c>
      <c r="B14" s="34">
        <v>41926</v>
      </c>
      <c r="C14" s="78" t="s">
        <v>60</v>
      </c>
      <c r="D14" s="87" t="s">
        <v>79</v>
      </c>
      <c r="E14" s="74" t="s">
        <v>73</v>
      </c>
      <c r="F14" s="74" t="s">
        <v>88</v>
      </c>
      <c r="G14" s="22"/>
      <c r="H14" s="23">
        <f t="shared" si="1"/>
        <v>0</v>
      </c>
      <c r="I14" s="24"/>
      <c r="J14" s="25"/>
      <c r="K14" s="46"/>
      <c r="L14" s="27"/>
      <c r="M14" s="28">
        <v>1114.92</v>
      </c>
      <c r="N14" s="86">
        <f t="shared" si="2"/>
        <v>1114.92</v>
      </c>
      <c r="O14" s="33">
        <v>1114.92</v>
      </c>
      <c r="P14" s="31" t="str">
        <f t="shared" si="3"/>
        <v/>
      </c>
      <c r="Q14" s="2"/>
      <c r="R14" s="49">
        <v>121.04</v>
      </c>
    </row>
    <row r="15" spans="1:18">
      <c r="A15" s="32">
        <v>5</v>
      </c>
      <c r="B15" s="34">
        <v>41926</v>
      </c>
      <c r="C15" s="78" t="s">
        <v>60</v>
      </c>
      <c r="D15" s="87" t="s">
        <v>78</v>
      </c>
      <c r="E15" s="74" t="s">
        <v>73</v>
      </c>
      <c r="F15" s="74" t="s">
        <v>88</v>
      </c>
      <c r="G15" s="22"/>
      <c r="H15" s="23">
        <f t="shared" si="1"/>
        <v>0</v>
      </c>
      <c r="I15" s="24"/>
      <c r="J15" s="25">
        <v>200</v>
      </c>
      <c r="K15" s="46"/>
      <c r="L15" s="27"/>
      <c r="M15" s="28"/>
      <c r="N15" s="86">
        <f t="shared" si="2"/>
        <v>200</v>
      </c>
      <c r="O15" s="33"/>
      <c r="P15" s="31" t="str">
        <f t="shared" si="3"/>
        <v/>
      </c>
      <c r="Q15" s="2"/>
      <c r="R15" s="48">
        <v>22.07</v>
      </c>
    </row>
    <row r="16" spans="1:18">
      <c r="A16" s="32">
        <v>6</v>
      </c>
      <c r="B16" s="34">
        <v>41927</v>
      </c>
      <c r="C16" s="78" t="s">
        <v>60</v>
      </c>
      <c r="D16" s="87" t="s">
        <v>80</v>
      </c>
      <c r="E16" s="74" t="s">
        <v>73</v>
      </c>
      <c r="F16" s="74" t="s">
        <v>88</v>
      </c>
      <c r="G16" s="22"/>
      <c r="H16" s="23">
        <f t="shared" si="1"/>
        <v>0</v>
      </c>
      <c r="I16" s="24"/>
      <c r="J16" s="25"/>
      <c r="K16" s="46"/>
      <c r="L16" s="27">
        <v>57.78</v>
      </c>
      <c r="M16" s="28"/>
      <c r="N16" s="86">
        <f t="shared" si="2"/>
        <v>57.78</v>
      </c>
      <c r="O16" s="33"/>
      <c r="P16" s="31" t="str">
        <f t="shared" si="3"/>
        <v/>
      </c>
      <c r="Q16" s="2"/>
      <c r="R16" s="48">
        <v>6.41</v>
      </c>
    </row>
    <row r="17" spans="1:18">
      <c r="A17" s="32">
        <v>7</v>
      </c>
      <c r="B17" s="34">
        <v>41927</v>
      </c>
      <c r="C17" s="78" t="s">
        <v>60</v>
      </c>
      <c r="D17" s="87" t="s">
        <v>61</v>
      </c>
      <c r="E17" s="74" t="s">
        <v>73</v>
      </c>
      <c r="F17" s="74" t="s">
        <v>88</v>
      </c>
      <c r="G17" s="22"/>
      <c r="H17" s="23">
        <f t="shared" si="1"/>
        <v>0</v>
      </c>
      <c r="I17" s="24"/>
      <c r="J17" s="25"/>
      <c r="K17" s="46"/>
      <c r="L17" s="27"/>
      <c r="M17" s="28">
        <v>15.35</v>
      </c>
      <c r="N17" s="86">
        <f t="shared" si="2"/>
        <v>15.35</v>
      </c>
      <c r="O17" s="33"/>
      <c r="P17" s="31" t="str">
        <f t="shared" si="3"/>
        <v/>
      </c>
      <c r="Q17" s="2"/>
      <c r="R17" s="48">
        <v>1.77</v>
      </c>
    </row>
    <row r="18" spans="1:18">
      <c r="A18" s="32">
        <v>8</v>
      </c>
      <c r="B18" s="34">
        <v>41927</v>
      </c>
      <c r="C18" s="78" t="s">
        <v>60</v>
      </c>
      <c r="D18" s="87" t="s">
        <v>78</v>
      </c>
      <c r="E18" s="74" t="s">
        <v>73</v>
      </c>
      <c r="F18" s="74" t="s">
        <v>88</v>
      </c>
      <c r="G18" s="22"/>
      <c r="H18" s="23">
        <f t="shared" si="1"/>
        <v>0</v>
      </c>
      <c r="I18" s="24"/>
      <c r="J18" s="25"/>
      <c r="K18" s="46"/>
      <c r="L18" s="27"/>
      <c r="M18" s="28">
        <v>15.35</v>
      </c>
      <c r="N18" s="86">
        <f t="shared" si="2"/>
        <v>15.35</v>
      </c>
      <c r="O18" s="33"/>
      <c r="P18" s="31" t="str">
        <f t="shared" si="3"/>
        <v/>
      </c>
      <c r="Q18" s="2"/>
      <c r="R18" s="48">
        <v>1.77</v>
      </c>
    </row>
    <row r="19" spans="1:18">
      <c r="A19" s="32">
        <v>9</v>
      </c>
      <c r="B19" s="34">
        <v>41928</v>
      </c>
      <c r="C19" s="78" t="s">
        <v>60</v>
      </c>
      <c r="D19" s="87" t="s">
        <v>61</v>
      </c>
      <c r="E19" s="74" t="s">
        <v>73</v>
      </c>
      <c r="F19" s="74" t="s">
        <v>88</v>
      </c>
      <c r="G19" s="22"/>
      <c r="H19" s="23">
        <f t="shared" si="1"/>
        <v>0</v>
      </c>
      <c r="I19" s="24"/>
      <c r="J19" s="25"/>
      <c r="K19" s="46"/>
      <c r="L19" s="27"/>
      <c r="M19" s="28">
        <v>15.35</v>
      </c>
      <c r="N19" s="86">
        <f t="shared" si="2"/>
        <v>15.35</v>
      </c>
      <c r="O19" s="33"/>
      <c r="P19" s="31" t="str">
        <f t="shared" si="3"/>
        <v/>
      </c>
      <c r="Q19" s="2"/>
      <c r="R19" s="48">
        <v>1.77</v>
      </c>
    </row>
    <row r="20" spans="1:18">
      <c r="A20" s="32">
        <v>10</v>
      </c>
      <c r="B20" s="34">
        <v>41928</v>
      </c>
      <c r="C20" s="78" t="s">
        <v>60</v>
      </c>
      <c r="D20" s="87" t="s">
        <v>78</v>
      </c>
      <c r="E20" s="74" t="s">
        <v>73</v>
      </c>
      <c r="F20" s="74" t="s">
        <v>88</v>
      </c>
      <c r="G20" s="22"/>
      <c r="H20" s="23">
        <f t="shared" si="1"/>
        <v>0</v>
      </c>
      <c r="I20" s="24"/>
      <c r="J20" s="25">
        <v>185.82</v>
      </c>
      <c r="K20" s="46"/>
      <c r="L20" s="27"/>
      <c r="M20" s="28"/>
      <c r="N20" s="86">
        <f t="shared" si="2"/>
        <v>185.82</v>
      </c>
      <c r="O20" s="33"/>
      <c r="P20" s="31" t="str">
        <f t="shared" si="3"/>
        <v/>
      </c>
      <c r="Q20" s="2"/>
      <c r="R20" s="48">
        <v>20.49</v>
      </c>
    </row>
    <row r="21" spans="1:18">
      <c r="A21" s="32">
        <v>11</v>
      </c>
      <c r="B21" s="34">
        <v>41928</v>
      </c>
      <c r="C21" s="78" t="s">
        <v>60</v>
      </c>
      <c r="D21" s="87" t="s">
        <v>81</v>
      </c>
      <c r="E21" s="74" t="s">
        <v>73</v>
      </c>
      <c r="F21" s="74" t="s">
        <v>88</v>
      </c>
      <c r="G21" s="22"/>
      <c r="H21" s="23">
        <f t="shared" si="1"/>
        <v>0</v>
      </c>
      <c r="I21" s="24"/>
      <c r="J21" s="25"/>
      <c r="K21" s="46"/>
      <c r="L21" s="27"/>
      <c r="M21" s="28">
        <v>386.83</v>
      </c>
      <c r="N21" s="86">
        <f t="shared" si="2"/>
        <v>386.83</v>
      </c>
      <c r="O21" s="33">
        <v>386.83</v>
      </c>
      <c r="P21" s="31" t="str">
        <f t="shared" si="3"/>
        <v/>
      </c>
      <c r="Q21" s="2"/>
      <c r="R21" s="48">
        <v>42.31</v>
      </c>
    </row>
    <row r="22" spans="1:18">
      <c r="A22" s="32">
        <v>12</v>
      </c>
      <c r="B22" s="34">
        <v>41928</v>
      </c>
      <c r="C22" s="78" t="s">
        <v>60</v>
      </c>
      <c r="D22" s="87" t="s">
        <v>64</v>
      </c>
      <c r="E22" s="74" t="s">
        <v>73</v>
      </c>
      <c r="F22" s="74" t="s">
        <v>88</v>
      </c>
      <c r="G22" s="22"/>
      <c r="H22" s="23">
        <f t="shared" si="1"/>
        <v>0</v>
      </c>
      <c r="I22" s="24"/>
      <c r="J22" s="25">
        <v>19.2</v>
      </c>
      <c r="K22" s="46"/>
      <c r="L22" s="27"/>
      <c r="M22" s="28"/>
      <c r="N22" s="86">
        <f t="shared" si="2"/>
        <v>19.2</v>
      </c>
      <c r="O22" s="33"/>
      <c r="P22" s="31" t="str">
        <f t="shared" si="3"/>
        <v/>
      </c>
      <c r="Q22" s="2"/>
      <c r="R22" s="48">
        <v>2.19</v>
      </c>
    </row>
    <row r="23" spans="1:18">
      <c r="A23" s="32">
        <v>13</v>
      </c>
      <c r="B23" s="34">
        <v>41929</v>
      </c>
      <c r="C23" s="78" t="s">
        <v>60</v>
      </c>
      <c r="D23" s="87" t="s">
        <v>61</v>
      </c>
      <c r="E23" s="74" t="s">
        <v>73</v>
      </c>
      <c r="F23" s="74" t="s">
        <v>88</v>
      </c>
      <c r="G23" s="22"/>
      <c r="H23" s="23">
        <f t="shared" si="1"/>
        <v>0</v>
      </c>
      <c r="I23" s="24"/>
      <c r="J23" s="25"/>
      <c r="K23" s="46"/>
      <c r="L23" s="27"/>
      <c r="M23" s="28">
        <v>17.18</v>
      </c>
      <c r="N23" s="86">
        <f t="shared" si="2"/>
        <v>17.18</v>
      </c>
      <c r="O23" s="33"/>
      <c r="P23" s="31" t="str">
        <f t="shared" si="3"/>
        <v/>
      </c>
      <c r="Q23" s="2"/>
      <c r="R23" s="48">
        <v>1.95</v>
      </c>
    </row>
    <row r="24" spans="1:18">
      <c r="A24" s="32">
        <v>14</v>
      </c>
      <c r="B24" s="34">
        <v>41929</v>
      </c>
      <c r="C24" s="78" t="s">
        <v>60</v>
      </c>
      <c r="D24" s="87" t="s">
        <v>61</v>
      </c>
      <c r="E24" s="74" t="s">
        <v>73</v>
      </c>
      <c r="F24" s="74" t="s">
        <v>88</v>
      </c>
      <c r="G24" s="22"/>
      <c r="H24" s="23">
        <f t="shared" si="1"/>
        <v>0</v>
      </c>
      <c r="I24" s="24"/>
      <c r="J24" s="25"/>
      <c r="K24" s="46"/>
      <c r="L24" s="27"/>
      <c r="M24" s="28">
        <v>15.35</v>
      </c>
      <c r="N24" s="86">
        <f t="shared" si="2"/>
        <v>15.35</v>
      </c>
      <c r="O24" s="33"/>
      <c r="P24" s="31" t="str">
        <f t="shared" si="3"/>
        <v/>
      </c>
      <c r="Q24" s="2"/>
      <c r="R24" s="48">
        <v>1.75</v>
      </c>
    </row>
    <row r="25" spans="1:18">
      <c r="A25" s="32">
        <v>15</v>
      </c>
      <c r="B25" s="34">
        <v>41929</v>
      </c>
      <c r="C25" s="78" t="s">
        <v>60</v>
      </c>
      <c r="D25" s="87" t="s">
        <v>77</v>
      </c>
      <c r="E25" s="74" t="s">
        <v>73</v>
      </c>
      <c r="F25" s="74" t="s">
        <v>88</v>
      </c>
      <c r="G25" s="22"/>
      <c r="H25" s="23">
        <f t="shared" si="1"/>
        <v>0</v>
      </c>
      <c r="I25" s="24"/>
      <c r="J25" s="25"/>
      <c r="K25" s="46"/>
      <c r="L25" s="27"/>
      <c r="M25" s="28"/>
      <c r="N25" s="86">
        <f t="shared" si="2"/>
        <v>0</v>
      </c>
      <c r="O25" s="33">
        <v>500</v>
      </c>
      <c r="P25" s="31" t="str">
        <f t="shared" si="3"/>
        <v/>
      </c>
      <c r="Q25" s="2"/>
      <c r="R25" s="48">
        <v>54.69</v>
      </c>
    </row>
    <row r="26" spans="1:18">
      <c r="A26" s="32">
        <v>16</v>
      </c>
      <c r="B26" s="34">
        <v>41929</v>
      </c>
      <c r="C26" s="78" t="s">
        <v>60</v>
      </c>
      <c r="D26" s="87" t="s">
        <v>64</v>
      </c>
      <c r="E26" s="74" t="s">
        <v>73</v>
      </c>
      <c r="F26" s="74" t="s">
        <v>88</v>
      </c>
      <c r="G26" s="22"/>
      <c r="H26" s="23">
        <f t="shared" si="1"/>
        <v>0</v>
      </c>
      <c r="I26" s="24"/>
      <c r="J26" s="25">
        <v>231.27</v>
      </c>
      <c r="K26" s="46"/>
      <c r="L26" s="27"/>
      <c r="M26" s="28"/>
      <c r="N26" s="86">
        <f t="shared" si="2"/>
        <v>231.27</v>
      </c>
      <c r="O26" s="33"/>
      <c r="P26" s="31" t="str">
        <f t="shared" si="3"/>
        <v/>
      </c>
      <c r="Q26" s="2"/>
      <c r="R26" s="48">
        <v>25.28</v>
      </c>
    </row>
    <row r="27" spans="1:18">
      <c r="A27" s="32">
        <v>17</v>
      </c>
      <c r="B27" s="34">
        <v>41929</v>
      </c>
      <c r="C27" s="78" t="s">
        <v>60</v>
      </c>
      <c r="D27" s="87" t="s">
        <v>81</v>
      </c>
      <c r="E27" s="74" t="s">
        <v>73</v>
      </c>
      <c r="F27" s="74" t="s">
        <v>88</v>
      </c>
      <c r="G27" s="22"/>
      <c r="H27" s="23">
        <f t="shared" si="1"/>
        <v>0</v>
      </c>
      <c r="I27" s="24"/>
      <c r="J27" s="25"/>
      <c r="K27" s="46"/>
      <c r="L27" s="27"/>
      <c r="M27" s="28">
        <v>200</v>
      </c>
      <c r="N27" s="86">
        <f>SUM(H27:M27)</f>
        <v>200</v>
      </c>
      <c r="O27" s="33">
        <v>200</v>
      </c>
      <c r="P27" s="31" t="str">
        <f t="shared" si="3"/>
        <v/>
      </c>
      <c r="Q27" s="2"/>
      <c r="R27" s="48">
        <v>21.87</v>
      </c>
    </row>
    <row r="28" spans="1:18">
      <c r="A28" s="32">
        <v>18</v>
      </c>
      <c r="B28" s="34">
        <v>41930</v>
      </c>
      <c r="C28" s="78" t="s">
        <v>60</v>
      </c>
      <c r="D28" s="87" t="s">
        <v>61</v>
      </c>
      <c r="E28" s="74" t="s">
        <v>73</v>
      </c>
      <c r="F28" s="74" t="s">
        <v>88</v>
      </c>
      <c r="G28" s="22"/>
      <c r="H28" s="23">
        <f t="shared" si="1"/>
        <v>0</v>
      </c>
      <c r="I28" s="24"/>
      <c r="J28" s="25"/>
      <c r="K28" s="46"/>
      <c r="L28" s="27"/>
      <c r="M28" s="28">
        <v>22</v>
      </c>
      <c r="N28" s="86">
        <f t="shared" ref="N28:N38" si="4">SUM(H28:M28)</f>
        <v>22</v>
      </c>
      <c r="O28" s="33"/>
      <c r="P28" s="31" t="str">
        <f t="shared" si="3"/>
        <v/>
      </c>
      <c r="Q28" s="2"/>
      <c r="R28" s="48">
        <v>2.48</v>
      </c>
    </row>
    <row r="29" spans="1:18">
      <c r="A29" s="32">
        <v>19</v>
      </c>
      <c r="B29" s="34">
        <v>41930</v>
      </c>
      <c r="C29" s="78" t="s">
        <v>60</v>
      </c>
      <c r="D29" s="87" t="s">
        <v>64</v>
      </c>
      <c r="E29" s="74" t="s">
        <v>73</v>
      </c>
      <c r="F29" s="74" t="s">
        <v>88</v>
      </c>
      <c r="G29" s="22"/>
      <c r="H29" s="23">
        <f t="shared" si="1"/>
        <v>0</v>
      </c>
      <c r="I29" s="24"/>
      <c r="J29" s="25">
        <v>500</v>
      </c>
      <c r="K29" s="46"/>
      <c r="L29" s="27"/>
      <c r="M29" s="28"/>
      <c r="N29" s="86">
        <f t="shared" si="4"/>
        <v>500</v>
      </c>
      <c r="O29" s="33"/>
      <c r="P29" s="31" t="str">
        <f t="shared" si="3"/>
        <v/>
      </c>
      <c r="Q29" s="2"/>
      <c r="R29" s="48">
        <v>54.58</v>
      </c>
    </row>
    <row r="30" spans="1:18">
      <c r="A30" s="32">
        <v>20</v>
      </c>
      <c r="B30" s="34">
        <v>41930</v>
      </c>
      <c r="C30" s="78" t="s">
        <v>60</v>
      </c>
      <c r="D30" s="87" t="s">
        <v>89</v>
      </c>
      <c r="E30" s="74" t="s">
        <v>73</v>
      </c>
      <c r="F30" s="74" t="s">
        <v>88</v>
      </c>
      <c r="G30" s="22"/>
      <c r="H30" s="23">
        <f t="shared" si="1"/>
        <v>0</v>
      </c>
      <c r="I30" s="24"/>
      <c r="J30" s="25"/>
      <c r="K30" s="46"/>
      <c r="L30" s="27">
        <v>1063.73</v>
      </c>
      <c r="M30" s="28"/>
      <c r="N30" s="86">
        <f t="shared" si="4"/>
        <v>1063.73</v>
      </c>
      <c r="O30" s="33">
        <v>1063.73</v>
      </c>
      <c r="P30" s="31" t="str">
        <f t="shared" si="3"/>
        <v/>
      </c>
      <c r="Q30" s="2"/>
      <c r="R30" s="48">
        <v>116.34</v>
      </c>
    </row>
    <row r="31" spans="1:18">
      <c r="A31" s="32">
        <v>21</v>
      </c>
      <c r="B31" s="34">
        <v>41936</v>
      </c>
      <c r="C31" s="78" t="s">
        <v>65</v>
      </c>
      <c r="D31" s="87" t="s">
        <v>77</v>
      </c>
      <c r="E31" s="74" t="s">
        <v>73</v>
      </c>
      <c r="F31" s="74" t="s">
        <v>88</v>
      </c>
      <c r="G31" s="22"/>
      <c r="H31" s="23">
        <f t="shared" si="1"/>
        <v>0</v>
      </c>
      <c r="I31" s="24"/>
      <c r="J31" s="25"/>
      <c r="K31" s="46"/>
      <c r="L31" s="27"/>
      <c r="M31" s="28"/>
      <c r="N31" s="86">
        <f t="shared" si="4"/>
        <v>0</v>
      </c>
      <c r="O31" s="33">
        <v>1000</v>
      </c>
      <c r="P31" s="31" t="str">
        <f t="shared" si="3"/>
        <v/>
      </c>
      <c r="Q31" s="2"/>
      <c r="R31" s="48">
        <v>110.2</v>
      </c>
    </row>
    <row r="32" spans="1:18">
      <c r="A32" s="32">
        <v>22</v>
      </c>
      <c r="B32" s="34">
        <v>41936</v>
      </c>
      <c r="C32" s="78" t="s">
        <v>65</v>
      </c>
      <c r="D32" s="87" t="s">
        <v>82</v>
      </c>
      <c r="E32" s="74" t="s">
        <v>73</v>
      </c>
      <c r="F32" s="74" t="s">
        <v>88</v>
      </c>
      <c r="G32" s="22"/>
      <c r="H32" s="23">
        <f t="shared" si="1"/>
        <v>0</v>
      </c>
      <c r="I32" s="24"/>
      <c r="J32" s="25"/>
      <c r="K32" s="46">
        <v>200</v>
      </c>
      <c r="L32" s="27"/>
      <c r="M32" s="28"/>
      <c r="N32" s="86">
        <f t="shared" si="4"/>
        <v>200</v>
      </c>
      <c r="O32" s="33"/>
      <c r="P32" s="31" t="str">
        <f t="shared" si="3"/>
        <v/>
      </c>
      <c r="Q32" s="2"/>
      <c r="R32" s="48">
        <v>22.13</v>
      </c>
    </row>
    <row r="33" spans="1:18">
      <c r="A33" s="32">
        <v>23</v>
      </c>
      <c r="B33" s="34">
        <v>41936</v>
      </c>
      <c r="C33" s="78" t="s">
        <v>65</v>
      </c>
      <c r="D33" s="87" t="s">
        <v>83</v>
      </c>
      <c r="E33" s="74" t="s">
        <v>73</v>
      </c>
      <c r="F33" s="74" t="s">
        <v>88</v>
      </c>
      <c r="G33" s="22"/>
      <c r="H33" s="23">
        <f t="shared" si="1"/>
        <v>0</v>
      </c>
      <c r="I33" s="24"/>
      <c r="J33" s="25">
        <v>140</v>
      </c>
      <c r="K33" s="46"/>
      <c r="L33" s="27"/>
      <c r="M33" s="28"/>
      <c r="N33" s="86">
        <f t="shared" si="4"/>
        <v>140</v>
      </c>
      <c r="O33" s="33"/>
      <c r="P33" s="31" t="str">
        <f t="shared" si="3"/>
        <v/>
      </c>
      <c r="Q33" s="2"/>
      <c r="R33" s="48">
        <v>15.52</v>
      </c>
    </row>
    <row r="34" spans="1:18">
      <c r="A34" s="32">
        <v>24</v>
      </c>
      <c r="B34" s="34">
        <v>41936</v>
      </c>
      <c r="C34" s="78" t="s">
        <v>65</v>
      </c>
      <c r="D34" s="87" t="s">
        <v>84</v>
      </c>
      <c r="E34" s="74" t="s">
        <v>73</v>
      </c>
      <c r="F34" s="74" t="s">
        <v>88</v>
      </c>
      <c r="G34" s="22"/>
      <c r="H34" s="23">
        <f t="shared" si="1"/>
        <v>0</v>
      </c>
      <c r="I34" s="24"/>
      <c r="J34" s="25"/>
      <c r="K34" s="46"/>
      <c r="L34" s="27"/>
      <c r="M34" s="28">
        <v>28.22</v>
      </c>
      <c r="N34" s="86">
        <f t="shared" si="4"/>
        <v>28.22</v>
      </c>
      <c r="O34" s="33"/>
      <c r="P34" s="31" t="str">
        <f t="shared" si="3"/>
        <v/>
      </c>
      <c r="Q34" s="2"/>
      <c r="R34" s="48">
        <v>2.97</v>
      </c>
    </row>
    <row r="35" spans="1:18">
      <c r="A35" s="32">
        <v>25</v>
      </c>
      <c r="B35" s="34">
        <v>41936</v>
      </c>
      <c r="C35" s="78" t="s">
        <v>65</v>
      </c>
      <c r="D35" s="87" t="s">
        <v>85</v>
      </c>
      <c r="E35" s="74" t="s">
        <v>73</v>
      </c>
      <c r="F35" s="74" t="s">
        <v>88</v>
      </c>
      <c r="G35" s="22"/>
      <c r="H35" s="23">
        <f t="shared" si="1"/>
        <v>0</v>
      </c>
      <c r="I35" s="24"/>
      <c r="J35" s="25"/>
      <c r="K35" s="46"/>
      <c r="L35" s="27"/>
      <c r="M35" s="28">
        <v>247.61</v>
      </c>
      <c r="N35" s="86">
        <f t="shared" si="4"/>
        <v>247.61</v>
      </c>
      <c r="O35" s="33">
        <v>247.61</v>
      </c>
      <c r="P35" s="31" t="str">
        <f t="shared" si="3"/>
        <v/>
      </c>
      <c r="Q35" s="2"/>
      <c r="R35" s="48">
        <v>27.28</v>
      </c>
    </row>
    <row r="36" spans="1:18">
      <c r="A36" s="32">
        <v>26</v>
      </c>
      <c r="B36" s="34">
        <v>41937</v>
      </c>
      <c r="C36" s="78" t="s">
        <v>65</v>
      </c>
      <c r="D36" s="87" t="s">
        <v>84</v>
      </c>
      <c r="E36" s="74" t="s">
        <v>73</v>
      </c>
      <c r="F36" s="74" t="s">
        <v>88</v>
      </c>
      <c r="G36" s="22"/>
      <c r="H36" s="23">
        <f t="shared" si="1"/>
        <v>0</v>
      </c>
      <c r="I36" s="24"/>
      <c r="J36" s="25"/>
      <c r="K36" s="46"/>
      <c r="L36" s="27"/>
      <c r="M36" s="28">
        <v>28.22</v>
      </c>
      <c r="N36" s="86">
        <f t="shared" si="4"/>
        <v>28.22</v>
      </c>
      <c r="O36" s="33"/>
      <c r="P36" s="31" t="str">
        <f t="shared" si="3"/>
        <v/>
      </c>
      <c r="Q36" s="2"/>
      <c r="R36" s="48">
        <v>3.19</v>
      </c>
    </row>
    <row r="37" spans="1:18">
      <c r="A37" s="32">
        <v>27</v>
      </c>
      <c r="B37" s="34">
        <v>41937</v>
      </c>
      <c r="C37" s="78" t="s">
        <v>65</v>
      </c>
      <c r="D37" s="87" t="s">
        <v>84</v>
      </c>
      <c r="E37" s="74" t="s">
        <v>73</v>
      </c>
      <c r="F37" s="74" t="s">
        <v>88</v>
      </c>
      <c r="G37" s="22"/>
      <c r="H37" s="23">
        <f>IF($D$3="si",($G$5/$G$6*G37),IF($D$3="no",G37*$G$4,0))</f>
        <v>0</v>
      </c>
      <c r="I37" s="24"/>
      <c r="J37" s="25"/>
      <c r="K37" s="46"/>
      <c r="L37" s="27"/>
      <c r="M37" s="28">
        <v>28.22</v>
      </c>
      <c r="N37" s="86">
        <f t="shared" si="4"/>
        <v>28.22</v>
      </c>
      <c r="O37" s="33"/>
      <c r="P37" s="31" t="str">
        <f t="shared" si="3"/>
        <v/>
      </c>
      <c r="Q37" s="2"/>
      <c r="R37" s="48">
        <v>3.19</v>
      </c>
    </row>
    <row r="38" spans="1:18">
      <c r="A38" s="32">
        <v>28</v>
      </c>
      <c r="B38" s="34">
        <v>41937</v>
      </c>
      <c r="C38" s="78" t="s">
        <v>65</v>
      </c>
      <c r="D38" s="87" t="s">
        <v>85</v>
      </c>
      <c r="E38" s="74" t="s">
        <v>73</v>
      </c>
      <c r="F38" s="74" t="s">
        <v>88</v>
      </c>
      <c r="G38" s="22"/>
      <c r="H38" s="23">
        <f t="shared" si="1"/>
        <v>0</v>
      </c>
      <c r="I38" s="24"/>
      <c r="J38" s="25"/>
      <c r="K38" s="46"/>
      <c r="L38" s="27"/>
      <c r="M38" s="28">
        <v>374.51</v>
      </c>
      <c r="N38" s="86">
        <f t="shared" si="4"/>
        <v>374.51</v>
      </c>
      <c r="O38" s="33">
        <v>374.51</v>
      </c>
      <c r="P38" s="31" t="str">
        <f t="shared" si="3"/>
        <v/>
      </c>
      <c r="Q38" s="2"/>
      <c r="R38" s="48">
        <v>41.27</v>
      </c>
    </row>
    <row r="39" spans="1:18">
      <c r="A39" s="32">
        <v>29</v>
      </c>
      <c r="B39" s="34">
        <v>41938</v>
      </c>
      <c r="C39" s="78" t="s">
        <v>65</v>
      </c>
      <c r="D39" s="87" t="s">
        <v>84</v>
      </c>
      <c r="E39" s="74" t="s">
        <v>73</v>
      </c>
      <c r="F39" s="74" t="s">
        <v>88</v>
      </c>
      <c r="G39" s="22"/>
      <c r="H39" s="23">
        <f t="shared" si="1"/>
        <v>0</v>
      </c>
      <c r="I39" s="24"/>
      <c r="J39" s="25"/>
      <c r="K39" s="46"/>
      <c r="L39" s="27"/>
      <c r="M39" s="28">
        <v>28.22</v>
      </c>
      <c r="N39" s="86">
        <f>SUM(H39:M39)</f>
        <v>28.22</v>
      </c>
      <c r="O39" s="33"/>
      <c r="P39" s="31" t="str">
        <f t="shared" si="3"/>
        <v/>
      </c>
      <c r="Q39" s="2"/>
      <c r="R39" s="48">
        <v>3.15</v>
      </c>
    </row>
    <row r="40" spans="1:18">
      <c r="A40" s="32">
        <v>30</v>
      </c>
      <c r="B40" s="34">
        <v>41938</v>
      </c>
      <c r="C40" s="78" t="s">
        <v>65</v>
      </c>
      <c r="D40" s="87" t="s">
        <v>84</v>
      </c>
      <c r="E40" s="74" t="s">
        <v>73</v>
      </c>
      <c r="F40" s="74" t="s">
        <v>88</v>
      </c>
      <c r="G40" s="22"/>
      <c r="H40" s="23">
        <f>IF($D$3="si",($G$5/$G$6*G40),IF($D$3="no",G40*$G$4,0))</f>
        <v>0</v>
      </c>
      <c r="I40" s="24"/>
      <c r="J40" s="25"/>
      <c r="K40" s="46"/>
      <c r="L40" s="27"/>
      <c r="M40" s="28">
        <v>17.18</v>
      </c>
      <c r="N40" s="86">
        <f t="shared" ref="N40:N46" si="5">SUM(H40:M40)</f>
        <v>17.18</v>
      </c>
      <c r="O40" s="33"/>
      <c r="P40" s="31" t="str">
        <f t="shared" si="3"/>
        <v/>
      </c>
      <c r="Q40" s="2"/>
      <c r="R40" s="48">
        <v>1.95</v>
      </c>
    </row>
    <row r="41" spans="1:18">
      <c r="A41" s="32">
        <v>31</v>
      </c>
      <c r="B41" s="34">
        <v>41938</v>
      </c>
      <c r="C41" s="78" t="s">
        <v>65</v>
      </c>
      <c r="D41" s="87" t="s">
        <v>84</v>
      </c>
      <c r="E41" s="74" t="s">
        <v>73</v>
      </c>
      <c r="F41" s="74" t="s">
        <v>88</v>
      </c>
      <c r="G41" s="22"/>
      <c r="H41" s="23">
        <f t="shared" ref="H41:H46" si="6">IF($D$3="si",($G$5/$G$6*G41),IF($D$3="no",G41*$G$4,0))</f>
        <v>0</v>
      </c>
      <c r="I41" s="24"/>
      <c r="J41" s="25"/>
      <c r="K41" s="46"/>
      <c r="L41" s="27"/>
      <c r="M41" s="28">
        <v>17.18</v>
      </c>
      <c r="N41" s="86">
        <f t="shared" si="5"/>
        <v>17.18</v>
      </c>
      <c r="O41" s="33"/>
      <c r="P41" s="31" t="str">
        <f t="shared" si="3"/>
        <v/>
      </c>
      <c r="Q41" s="2"/>
      <c r="R41" s="48">
        <v>1.95</v>
      </c>
    </row>
    <row r="42" spans="1:18">
      <c r="A42" s="32">
        <v>32</v>
      </c>
      <c r="B42" s="34">
        <v>41938</v>
      </c>
      <c r="C42" s="78" t="s">
        <v>65</v>
      </c>
      <c r="D42" s="87" t="s">
        <v>85</v>
      </c>
      <c r="E42" s="74" t="s">
        <v>73</v>
      </c>
      <c r="F42" s="74" t="s">
        <v>88</v>
      </c>
      <c r="G42" s="22"/>
      <c r="H42" s="23">
        <f t="shared" si="6"/>
        <v>0</v>
      </c>
      <c r="I42" s="24"/>
      <c r="J42" s="25"/>
      <c r="K42" s="46"/>
      <c r="L42" s="27"/>
      <c r="M42" s="28">
        <v>205.72</v>
      </c>
      <c r="N42" s="86">
        <f t="shared" si="5"/>
        <v>205.72</v>
      </c>
      <c r="O42" s="33">
        <v>205.72</v>
      </c>
      <c r="P42" s="31" t="str">
        <f t="shared" si="3"/>
        <v/>
      </c>
      <c r="Q42" s="2"/>
      <c r="R42" s="48">
        <v>22.62</v>
      </c>
    </row>
    <row r="43" spans="1:18">
      <c r="A43" s="32">
        <v>33</v>
      </c>
      <c r="B43" s="34">
        <v>41938</v>
      </c>
      <c r="C43" s="78" t="s">
        <v>65</v>
      </c>
      <c r="D43" s="87" t="s">
        <v>84</v>
      </c>
      <c r="E43" s="74" t="s">
        <v>73</v>
      </c>
      <c r="F43" s="74" t="s">
        <v>88</v>
      </c>
      <c r="G43" s="22"/>
      <c r="H43" s="23">
        <f t="shared" si="6"/>
        <v>0</v>
      </c>
      <c r="I43" s="24"/>
      <c r="J43" s="25"/>
      <c r="K43" s="46"/>
      <c r="L43" s="27"/>
      <c r="M43" s="28">
        <v>17.18</v>
      </c>
      <c r="N43" s="86">
        <f t="shared" si="5"/>
        <v>17.18</v>
      </c>
      <c r="O43" s="33"/>
      <c r="P43" s="31" t="str">
        <f t="shared" si="3"/>
        <v/>
      </c>
      <c r="Q43" s="2"/>
      <c r="R43" s="48">
        <v>1.95</v>
      </c>
    </row>
    <row r="44" spans="1:18">
      <c r="A44" s="32">
        <v>34</v>
      </c>
      <c r="B44" s="34">
        <v>41938</v>
      </c>
      <c r="C44" s="78" t="s">
        <v>65</v>
      </c>
      <c r="D44" s="87" t="s">
        <v>83</v>
      </c>
      <c r="E44" s="74" t="s">
        <v>73</v>
      </c>
      <c r="F44" s="74" t="s">
        <v>88</v>
      </c>
      <c r="G44" s="22"/>
      <c r="H44" s="23">
        <f t="shared" si="6"/>
        <v>0</v>
      </c>
      <c r="I44" s="24"/>
      <c r="J44" s="25">
        <v>260.58</v>
      </c>
      <c r="K44" s="46"/>
      <c r="L44" s="27"/>
      <c r="M44" s="28"/>
      <c r="N44" s="86">
        <f t="shared" si="5"/>
        <v>260.58</v>
      </c>
      <c r="O44" s="33"/>
      <c r="P44" s="31" t="str">
        <f t="shared" si="3"/>
        <v/>
      </c>
      <c r="Q44" s="2"/>
      <c r="R44" s="48">
        <v>28.47</v>
      </c>
    </row>
    <row r="45" spans="1:18">
      <c r="A45" s="32">
        <v>35</v>
      </c>
      <c r="B45" s="34">
        <v>41939</v>
      </c>
      <c r="C45" s="78" t="s">
        <v>65</v>
      </c>
      <c r="D45" s="87" t="s">
        <v>83</v>
      </c>
      <c r="E45" s="74" t="s">
        <v>73</v>
      </c>
      <c r="F45" s="74" t="s">
        <v>88</v>
      </c>
      <c r="G45" s="22"/>
      <c r="H45" s="23">
        <f t="shared" si="6"/>
        <v>0</v>
      </c>
      <c r="I45" s="24"/>
      <c r="J45" s="25">
        <v>300</v>
      </c>
      <c r="K45" s="46"/>
      <c r="L45" s="27"/>
      <c r="M45" s="28"/>
      <c r="N45" s="86">
        <f t="shared" si="5"/>
        <v>300</v>
      </c>
      <c r="O45" s="33"/>
      <c r="P45" s="31" t="str">
        <f t="shared" si="3"/>
        <v/>
      </c>
      <c r="Q45" s="2"/>
      <c r="R45" s="48">
        <v>32.65</v>
      </c>
    </row>
    <row r="46" spans="1:18">
      <c r="A46" s="32">
        <v>36</v>
      </c>
      <c r="B46" s="34"/>
      <c r="C46" s="78"/>
      <c r="D46" s="87"/>
      <c r="E46" s="74"/>
      <c r="F46" s="74"/>
      <c r="G46" s="22"/>
      <c r="H46" s="23">
        <f t="shared" si="6"/>
        <v>0</v>
      </c>
      <c r="I46" s="24"/>
      <c r="J46" s="25"/>
      <c r="K46" s="46"/>
      <c r="L46" s="27"/>
      <c r="M46" s="28"/>
      <c r="N46" s="86">
        <f t="shared" si="5"/>
        <v>0</v>
      </c>
      <c r="O46" s="33"/>
      <c r="P46" s="31" t="str">
        <f t="shared" si="3"/>
        <v/>
      </c>
      <c r="Q46" s="2"/>
      <c r="R46" s="48"/>
    </row>
    <row r="47" spans="1:18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</row>
    <row r="48" spans="1:18">
      <c r="A48" s="57"/>
      <c r="B48" s="58"/>
      <c r="C48" s="59"/>
      <c r="D48" s="60"/>
      <c r="E48" s="60"/>
      <c r="F48" s="61"/>
      <c r="G48" s="62"/>
      <c r="H48" s="63"/>
      <c r="I48" s="64"/>
      <c r="J48" s="64"/>
      <c r="K48" s="64"/>
      <c r="L48" s="64"/>
      <c r="M48" s="64"/>
      <c r="N48" s="65"/>
      <c r="O48" s="66"/>
      <c r="P48" s="67"/>
    </row>
    <row r="49" spans="1:16">
      <c r="A49" s="43"/>
      <c r="B49" s="51" t="s">
        <v>36</v>
      </c>
      <c r="C49" s="51"/>
      <c r="D49" s="51"/>
      <c r="E49" s="44"/>
      <c r="F49" s="44"/>
      <c r="G49" s="51" t="s">
        <v>38</v>
      </c>
      <c r="H49" s="51"/>
      <c r="I49" s="51"/>
      <c r="J49" s="44"/>
      <c r="K49" s="44"/>
      <c r="L49" s="51" t="s">
        <v>37</v>
      </c>
      <c r="M49" s="51"/>
      <c r="N49" s="51"/>
      <c r="O49" s="44"/>
      <c r="P49" s="67"/>
    </row>
    <row r="50" spans="1:16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67"/>
    </row>
    <row r="51" spans="1:16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1" priority="1" operator="notEqual">
      <formula>0</formula>
    </cfRule>
  </conditionalFormatting>
  <dataValidations count="12">
    <dataValidation type="textLength" operator="greaterThan" allowBlank="1" sqref="C48 C31:C46">
      <formula1>1</formula1>
      <formula2>0</formula2>
    </dataValidation>
    <dataValidation type="date" operator="greaterThanOrEqual" showErrorMessage="1" errorTitle="Data" error="Inserire una data superiore al 1/11/2000" sqref="B48 B23:B46">
      <formula1>36831</formula1>
      <formula2>0</formula2>
    </dataValidation>
    <dataValidation type="textLength" operator="greaterThan" sqref="F48 F46">
      <formula1>1</formula1>
      <formula2>0</formula2>
    </dataValidation>
    <dataValidation type="textLength" operator="greaterThan" allowBlank="1" showErrorMessage="1" sqref="D48:E48 D26:D46 E46">
      <formula1>1</formula1>
      <formula2>0</formula2>
    </dataValidation>
    <dataValidation type="whole" operator="greaterThanOrEqual" allowBlank="1" showErrorMessage="1" errorTitle="Valore" error="Inserire un numero maggiore o uguale a 0 (zero)!" sqref="N48 N11:N46">
      <formula1>0</formula1>
      <formula2>0</formula2>
    </dataValidation>
    <dataValidation type="decimal" operator="greaterThanOrEqual" allowBlank="1" showErrorMessage="1" errorTitle="Valore" error="Inserire un numero maggiore o uguale a 0 (zero)!" sqref="H48:M48 I23:M46 H11:I11 J11:M12 I17:I22 J13:L22 H12:H46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ageMargins left="0.70866141732283472" right="0.70866141732283472" top="1.1299999999999999" bottom="0.74803149606299213" header="0.31496062992125984" footer="0.31496062992125984"/>
  <pageSetup paperSize="9" scale="31" orientation="landscape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view="pageBreakPreview" zoomScale="60" zoomScaleNormal="60" workbookViewId="0">
      <selection activeCell="R5" sqref="R5"/>
    </sheetView>
  </sheetViews>
  <sheetFormatPr defaultRowHeight="18.75"/>
  <cols>
    <col min="1" max="1" width="6.7109375" style="1" customWidth="1"/>
    <col min="2" max="2" width="31.5703125" style="2" customWidth="1"/>
    <col min="3" max="3" width="27.7109375" style="2" customWidth="1"/>
    <col min="4" max="4" width="53" style="2" bestFit="1" customWidth="1"/>
    <col min="5" max="5" width="22.85546875" style="2" customWidth="1"/>
    <col min="6" max="6" width="33.42578125" style="2" bestFit="1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118" t="s">
        <v>0</v>
      </c>
      <c r="C1" s="118"/>
      <c r="D1" s="119" t="s">
        <v>39</v>
      </c>
      <c r="E1" s="119"/>
      <c r="F1" s="38">
        <v>41913</v>
      </c>
      <c r="G1" s="37" t="s">
        <v>105</v>
      </c>
      <c r="L1" s="7" t="s">
        <v>28</v>
      </c>
      <c r="M1" s="3">
        <f>+P1-N7</f>
        <v>0</v>
      </c>
      <c r="N1" s="5" t="s">
        <v>1</v>
      </c>
      <c r="O1" s="6"/>
      <c r="P1" s="40">
        <f>SUM(H7:M7)</f>
        <v>4754.5</v>
      </c>
      <c r="Q1" s="3" t="s">
        <v>26</v>
      </c>
      <c r="R1" s="88">
        <f>SUM(R12:R28)</f>
        <v>1027.92</v>
      </c>
    </row>
    <row r="2" spans="1:18" s="7" customFormat="1" ht="57.75" customHeight="1">
      <c r="A2" s="4"/>
      <c r="B2" s="120" t="s">
        <v>2</v>
      </c>
      <c r="C2" s="120"/>
      <c r="D2" s="119"/>
      <c r="E2" s="119"/>
      <c r="F2" s="8"/>
      <c r="G2" s="8"/>
      <c r="N2" s="9" t="s">
        <v>3</v>
      </c>
      <c r="O2" s="10"/>
      <c r="P2" s="11"/>
      <c r="Q2" s="3" t="s">
        <v>25</v>
      </c>
      <c r="R2" s="88"/>
    </row>
    <row r="3" spans="1:18" s="7" customFormat="1" ht="35.25" customHeight="1">
      <c r="A3" s="4"/>
      <c r="B3" s="120" t="s">
        <v>24</v>
      </c>
      <c r="C3" s="120"/>
      <c r="D3" s="119" t="s">
        <v>40</v>
      </c>
      <c r="E3" s="119"/>
      <c r="N3" s="9" t="s">
        <v>4</v>
      </c>
      <c r="O3" s="10"/>
      <c r="P3" s="45">
        <f>+O7</f>
        <v>4764.5</v>
      </c>
      <c r="Q3" s="12"/>
      <c r="R3" s="88">
        <f>SUM(R11,R25:R27)</f>
        <v>1030.04</v>
      </c>
    </row>
    <row r="4" spans="1:18" s="7" customFormat="1" ht="35.25" customHeight="1" thickBot="1">
      <c r="A4" s="4"/>
      <c r="D4" s="13"/>
      <c r="E4" s="13"/>
      <c r="F4" s="9" t="s">
        <v>19</v>
      </c>
      <c r="G4" s="52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  <c r="R4" s="88"/>
    </row>
    <row r="5" spans="1:18" s="7" customFormat="1" ht="43.5" customHeight="1" thickTop="1" thickBot="1">
      <c r="A5" s="4"/>
      <c r="B5" s="18" t="s">
        <v>6</v>
      </c>
      <c r="C5" s="19"/>
      <c r="D5" s="42">
        <v>17</v>
      </c>
      <c r="E5" s="13"/>
      <c r="F5" s="9" t="s">
        <v>7</v>
      </c>
      <c r="G5" s="52">
        <v>1.1100000000000001</v>
      </c>
      <c r="N5" s="99" t="s">
        <v>8</v>
      </c>
      <c r="O5" s="99"/>
      <c r="P5" s="41">
        <f>P1-P2-P3-P4</f>
        <v>-10</v>
      </c>
      <c r="Q5" s="12"/>
      <c r="R5" s="89">
        <f>R1-R3</f>
        <v>-2.1199999999998909</v>
      </c>
    </row>
    <row r="6" spans="1:18" s="7" customFormat="1" ht="43.5" customHeight="1" thickTop="1" thickBot="1">
      <c r="A6" s="4"/>
      <c r="B6" s="39" t="s">
        <v>90</v>
      </c>
      <c r="C6" s="39"/>
      <c r="D6" s="13"/>
      <c r="E6" s="13"/>
      <c r="F6" s="9" t="s">
        <v>9</v>
      </c>
      <c r="G6" s="70">
        <v>11.11</v>
      </c>
      <c r="Q6" s="12"/>
    </row>
    <row r="7" spans="1:18" s="7" customFormat="1" ht="27" customHeight="1" thickTop="1" thickBot="1">
      <c r="A7" s="100" t="s">
        <v>27</v>
      </c>
      <c r="B7" s="101"/>
      <c r="C7" s="102"/>
      <c r="D7" s="103" t="s">
        <v>10</v>
      </c>
      <c r="E7" s="104"/>
      <c r="F7" s="104"/>
      <c r="G7" s="71">
        <f t="shared" ref="G7:O7" si="0">SUM(G11:G28)</f>
        <v>0</v>
      </c>
      <c r="H7" s="69">
        <f t="shared" si="0"/>
        <v>0</v>
      </c>
      <c r="I7" s="54">
        <f t="shared" si="0"/>
        <v>0</v>
      </c>
      <c r="J7" s="54">
        <f t="shared" si="0"/>
        <v>601</v>
      </c>
      <c r="K7" s="54">
        <f t="shared" si="0"/>
        <v>100</v>
      </c>
      <c r="L7" s="54">
        <f t="shared" si="0"/>
        <v>3964.5</v>
      </c>
      <c r="M7" s="55">
        <f t="shared" si="0"/>
        <v>89</v>
      </c>
      <c r="N7" s="53">
        <f t="shared" si="0"/>
        <v>4754.5</v>
      </c>
      <c r="O7" s="56">
        <f t="shared" si="0"/>
        <v>4764.5</v>
      </c>
      <c r="P7" s="12">
        <f>+N7-SUM(H7:M7)</f>
        <v>0</v>
      </c>
    </row>
    <row r="8" spans="1:18" ht="36" customHeight="1" thickTop="1" thickBot="1">
      <c r="A8" s="105"/>
      <c r="B8" s="106" t="s">
        <v>11</v>
      </c>
      <c r="C8" s="106" t="s">
        <v>12</v>
      </c>
      <c r="D8" s="107" t="s">
        <v>23</v>
      </c>
      <c r="E8" s="106" t="s">
        <v>30</v>
      </c>
      <c r="F8" s="109" t="s">
        <v>29</v>
      </c>
      <c r="G8" s="110" t="s">
        <v>13</v>
      </c>
      <c r="H8" s="112" t="s">
        <v>14</v>
      </c>
      <c r="I8" s="113" t="s">
        <v>32</v>
      </c>
      <c r="J8" s="114" t="s">
        <v>34</v>
      </c>
      <c r="K8" s="114" t="s">
        <v>33</v>
      </c>
      <c r="L8" s="115" t="s">
        <v>20</v>
      </c>
      <c r="M8" s="116"/>
      <c r="N8" s="98" t="s">
        <v>15</v>
      </c>
      <c r="O8" s="117" t="s">
        <v>16</v>
      </c>
      <c r="P8" s="90" t="s">
        <v>17</v>
      </c>
      <c r="Q8" s="2"/>
      <c r="R8" s="91" t="s">
        <v>35</v>
      </c>
    </row>
    <row r="9" spans="1:18" ht="36" customHeight="1" thickTop="1" thickBot="1">
      <c r="A9" s="105"/>
      <c r="B9" s="106" t="s">
        <v>11</v>
      </c>
      <c r="C9" s="106"/>
      <c r="D9" s="108"/>
      <c r="E9" s="106"/>
      <c r="F9" s="109"/>
      <c r="G9" s="111"/>
      <c r="H9" s="112" t="s">
        <v>32</v>
      </c>
      <c r="I9" s="113" t="s">
        <v>32</v>
      </c>
      <c r="J9" s="113"/>
      <c r="K9" s="113" t="s">
        <v>31</v>
      </c>
      <c r="L9" s="94" t="s">
        <v>21</v>
      </c>
      <c r="M9" s="96" t="s">
        <v>22</v>
      </c>
      <c r="N9" s="98"/>
      <c r="O9" s="117"/>
      <c r="P9" s="90"/>
      <c r="Q9" s="2"/>
      <c r="R9" s="92"/>
    </row>
    <row r="10" spans="1:18" ht="37.5" customHeight="1" thickTop="1" thickBot="1">
      <c r="A10" s="105"/>
      <c r="B10" s="106"/>
      <c r="C10" s="106"/>
      <c r="D10" s="108"/>
      <c r="E10" s="106"/>
      <c r="F10" s="109"/>
      <c r="G10" s="68" t="s">
        <v>18</v>
      </c>
      <c r="H10" s="112"/>
      <c r="I10" s="113"/>
      <c r="J10" s="113"/>
      <c r="K10" s="113"/>
      <c r="L10" s="95"/>
      <c r="M10" s="97"/>
      <c r="N10" s="98"/>
      <c r="O10" s="117"/>
      <c r="P10" s="90"/>
      <c r="Q10" s="2"/>
      <c r="R10" s="93"/>
    </row>
    <row r="11" spans="1:18" ht="19.5" thickTop="1">
      <c r="A11" s="20">
        <v>1</v>
      </c>
      <c r="B11" s="34">
        <v>41930</v>
      </c>
      <c r="C11" s="2" t="s">
        <v>91</v>
      </c>
      <c r="D11" s="81" t="s">
        <v>77</v>
      </c>
      <c r="E11" s="74" t="s">
        <v>92</v>
      </c>
      <c r="F11" s="74" t="s">
        <v>93</v>
      </c>
      <c r="G11" s="79"/>
      <c r="H11" s="23">
        <f>IF($D$3="si",($G$5/$G$6*G11),IF($D$3="no",G11*$G$4,0))</f>
        <v>0</v>
      </c>
      <c r="I11" s="24"/>
      <c r="J11" s="25"/>
      <c r="K11" s="46"/>
      <c r="L11" s="46"/>
      <c r="M11" s="28"/>
      <c r="N11" s="86">
        <f>SUM(H11:M11)</f>
        <v>0</v>
      </c>
      <c r="O11" s="30">
        <v>500</v>
      </c>
      <c r="P11" s="31"/>
      <c r="Q11" s="2"/>
      <c r="R11" s="47">
        <v>107.38</v>
      </c>
    </row>
    <row r="12" spans="1:18">
      <c r="A12" s="32">
        <v>2</v>
      </c>
      <c r="B12" s="34">
        <v>41930</v>
      </c>
      <c r="C12" s="2" t="s">
        <v>91</v>
      </c>
      <c r="D12" s="81" t="s">
        <v>94</v>
      </c>
      <c r="E12" s="74" t="s">
        <v>92</v>
      </c>
      <c r="F12" s="74" t="s">
        <v>93</v>
      </c>
      <c r="G12" s="22"/>
      <c r="H12" s="23">
        <f>IF($D$3="si",($G$5/$G$6*G12),IF($D$3="no",G12*$G$4,0))</f>
        <v>0</v>
      </c>
      <c r="I12" s="24"/>
      <c r="J12" s="25"/>
      <c r="K12" s="46"/>
      <c r="L12" s="27"/>
      <c r="M12" s="28">
        <v>43</v>
      </c>
      <c r="N12" s="86">
        <f>SUM(H12:M12)</f>
        <v>43</v>
      </c>
      <c r="O12" s="33"/>
      <c r="P12" s="31"/>
      <c r="Q12" s="2"/>
      <c r="R12" s="47">
        <v>9.2200000000000006</v>
      </c>
    </row>
    <row r="13" spans="1:18">
      <c r="A13" s="32">
        <v>3</v>
      </c>
      <c r="B13" s="34">
        <v>41930</v>
      </c>
      <c r="C13" s="2" t="s">
        <v>91</v>
      </c>
      <c r="D13" s="81" t="s">
        <v>95</v>
      </c>
      <c r="E13" s="74" t="s">
        <v>92</v>
      </c>
      <c r="F13" s="74" t="s">
        <v>93</v>
      </c>
      <c r="G13" s="22"/>
      <c r="H13" s="23">
        <f t="shared" ref="H13:H28" si="1">IF($D$3="si",($G$5/$G$6*G13),IF($D$3="no",G13*$G$4,0))</f>
        <v>0</v>
      </c>
      <c r="I13" s="24"/>
      <c r="J13" s="25">
        <v>50</v>
      </c>
      <c r="K13" s="46"/>
      <c r="L13" s="27"/>
      <c r="M13" s="28"/>
      <c r="N13" s="86">
        <f t="shared" ref="N13:N26" si="2">SUM(H13:M13)</f>
        <v>50</v>
      </c>
      <c r="O13" s="33"/>
      <c r="P13" s="31" t="str">
        <f t="shared" ref="P13:P28" si="3">IF(F13="Milano","X","")</f>
        <v/>
      </c>
      <c r="Q13" s="2"/>
      <c r="R13" s="48">
        <v>10.72</v>
      </c>
    </row>
    <row r="14" spans="1:18">
      <c r="A14" s="32">
        <v>4</v>
      </c>
      <c r="B14" s="34">
        <v>41931</v>
      </c>
      <c r="C14" s="2" t="s">
        <v>91</v>
      </c>
      <c r="D14" s="81" t="s">
        <v>96</v>
      </c>
      <c r="E14" s="74" t="s">
        <v>92</v>
      </c>
      <c r="F14" s="74" t="s">
        <v>93</v>
      </c>
      <c r="G14" s="22"/>
      <c r="H14" s="23">
        <f t="shared" si="1"/>
        <v>0</v>
      </c>
      <c r="I14" s="24"/>
      <c r="J14" s="25"/>
      <c r="K14" s="46"/>
      <c r="L14" s="27"/>
      <c r="M14" s="28">
        <v>32</v>
      </c>
      <c r="N14" s="86">
        <f t="shared" si="2"/>
        <v>32</v>
      </c>
      <c r="O14" s="33"/>
      <c r="P14" s="31" t="str">
        <f t="shared" si="3"/>
        <v/>
      </c>
      <c r="Q14" s="2"/>
      <c r="R14" s="49">
        <v>6.88</v>
      </c>
    </row>
    <row r="15" spans="1:18">
      <c r="A15" s="32">
        <v>5</v>
      </c>
      <c r="B15" s="34">
        <v>41931</v>
      </c>
      <c r="C15" s="2" t="s">
        <v>91</v>
      </c>
      <c r="D15" s="81" t="s">
        <v>97</v>
      </c>
      <c r="E15" s="74" t="s">
        <v>92</v>
      </c>
      <c r="F15" s="74" t="s">
        <v>93</v>
      </c>
      <c r="G15" s="22"/>
      <c r="H15" s="23">
        <f t="shared" si="1"/>
        <v>0</v>
      </c>
      <c r="I15" s="24"/>
      <c r="J15" s="25">
        <v>44</v>
      </c>
      <c r="K15" s="46"/>
      <c r="L15" s="27"/>
      <c r="M15" s="28"/>
      <c r="N15" s="86">
        <f t="shared" si="2"/>
        <v>44</v>
      </c>
      <c r="O15" s="33"/>
      <c r="P15" s="31" t="str">
        <f t="shared" si="3"/>
        <v/>
      </c>
      <c r="Q15" s="2"/>
      <c r="R15" s="50">
        <v>9.4600000000000009</v>
      </c>
    </row>
    <row r="16" spans="1:18">
      <c r="A16" s="32">
        <v>6</v>
      </c>
      <c r="B16" s="34">
        <v>41932</v>
      </c>
      <c r="C16" s="2" t="s">
        <v>91</v>
      </c>
      <c r="D16" s="81" t="s">
        <v>98</v>
      </c>
      <c r="E16" s="74" t="s">
        <v>92</v>
      </c>
      <c r="F16" s="74" t="s">
        <v>93</v>
      </c>
      <c r="G16" s="22"/>
      <c r="H16" s="23">
        <f t="shared" si="1"/>
        <v>0</v>
      </c>
      <c r="I16" s="24"/>
      <c r="J16" s="25"/>
      <c r="K16" s="46"/>
      <c r="L16" s="27"/>
      <c r="M16" s="28">
        <v>14</v>
      </c>
      <c r="N16" s="86">
        <f t="shared" si="2"/>
        <v>14</v>
      </c>
      <c r="O16" s="33"/>
      <c r="P16" s="31" t="str">
        <f t="shared" si="3"/>
        <v/>
      </c>
      <c r="Q16" s="2"/>
      <c r="R16" s="47">
        <v>3.01</v>
      </c>
    </row>
    <row r="17" spans="1:18">
      <c r="A17" s="32">
        <v>7</v>
      </c>
      <c r="B17" s="34">
        <v>41932</v>
      </c>
      <c r="C17" s="2" t="s">
        <v>91</v>
      </c>
      <c r="D17" s="81" t="s">
        <v>97</v>
      </c>
      <c r="E17" s="74" t="s">
        <v>92</v>
      </c>
      <c r="F17" s="74" t="s">
        <v>93</v>
      </c>
      <c r="G17" s="22"/>
      <c r="H17" s="23">
        <f t="shared" si="1"/>
        <v>0</v>
      </c>
      <c r="I17" s="24"/>
      <c r="J17" s="25">
        <v>40</v>
      </c>
      <c r="K17" s="46"/>
      <c r="L17" s="27"/>
      <c r="M17" s="28"/>
      <c r="N17" s="86">
        <f t="shared" si="2"/>
        <v>40</v>
      </c>
      <c r="O17" s="33"/>
      <c r="P17" s="31" t="str">
        <f t="shared" si="3"/>
        <v/>
      </c>
      <c r="Q17" s="2"/>
      <c r="R17" s="47">
        <v>8.6</v>
      </c>
    </row>
    <row r="18" spans="1:18">
      <c r="A18" s="32">
        <v>8</v>
      </c>
      <c r="B18" s="34">
        <v>41932</v>
      </c>
      <c r="C18" s="2" t="s">
        <v>91</v>
      </c>
      <c r="D18" s="81" t="s">
        <v>97</v>
      </c>
      <c r="E18" s="74" t="s">
        <v>92</v>
      </c>
      <c r="F18" s="74" t="s">
        <v>93</v>
      </c>
      <c r="G18" s="22"/>
      <c r="H18" s="23">
        <f t="shared" si="1"/>
        <v>0</v>
      </c>
      <c r="I18" s="24"/>
      <c r="J18" s="25">
        <v>49</v>
      </c>
      <c r="K18" s="46"/>
      <c r="L18" s="27"/>
      <c r="M18" s="28"/>
      <c r="N18" s="86">
        <f t="shared" si="2"/>
        <v>49</v>
      </c>
      <c r="O18" s="33"/>
      <c r="P18" s="31" t="str">
        <f t="shared" si="3"/>
        <v/>
      </c>
      <c r="Q18" s="2"/>
      <c r="R18" s="47">
        <v>10.54</v>
      </c>
    </row>
    <row r="19" spans="1:18">
      <c r="A19" s="32">
        <v>9</v>
      </c>
      <c r="B19" s="34">
        <v>41933</v>
      </c>
      <c r="C19" s="2" t="s">
        <v>91</v>
      </c>
      <c r="D19" s="81" t="s">
        <v>99</v>
      </c>
      <c r="E19" s="74" t="s">
        <v>92</v>
      </c>
      <c r="F19" s="74" t="s">
        <v>93</v>
      </c>
      <c r="G19" s="22"/>
      <c r="H19" s="23">
        <f t="shared" si="1"/>
        <v>0</v>
      </c>
      <c r="I19" s="24"/>
      <c r="J19" s="25">
        <v>40.75</v>
      </c>
      <c r="K19" s="46"/>
      <c r="L19" s="27"/>
      <c r="M19" s="28"/>
      <c r="N19" s="86">
        <f t="shared" si="2"/>
        <v>40.75</v>
      </c>
      <c r="O19" s="33"/>
      <c r="P19" s="31" t="str">
        <f t="shared" si="3"/>
        <v/>
      </c>
      <c r="Q19" s="2"/>
      <c r="R19" s="47">
        <v>8.76</v>
      </c>
    </row>
    <row r="20" spans="1:18">
      <c r="A20" s="32">
        <v>10</v>
      </c>
      <c r="B20" s="34">
        <v>41933</v>
      </c>
      <c r="C20" s="2" t="s">
        <v>91</v>
      </c>
      <c r="D20" s="81" t="s">
        <v>100</v>
      </c>
      <c r="E20" s="74" t="s">
        <v>92</v>
      </c>
      <c r="F20" s="74" t="s">
        <v>93</v>
      </c>
      <c r="G20" s="22"/>
      <c r="H20" s="23">
        <f t="shared" si="1"/>
        <v>0</v>
      </c>
      <c r="I20" s="24"/>
      <c r="J20" s="25">
        <v>40</v>
      </c>
      <c r="K20" s="46"/>
      <c r="L20" s="27"/>
      <c r="M20" s="28"/>
      <c r="N20" s="86">
        <f t="shared" si="2"/>
        <v>40</v>
      </c>
      <c r="O20" s="33"/>
      <c r="P20" s="31" t="str">
        <f t="shared" si="3"/>
        <v/>
      </c>
      <c r="Q20" s="2"/>
      <c r="R20" s="47">
        <v>8.59</v>
      </c>
    </row>
    <row r="21" spans="1:18">
      <c r="A21" s="32">
        <v>11</v>
      </c>
      <c r="B21" s="34">
        <v>41933</v>
      </c>
      <c r="C21" s="2" t="s">
        <v>91</v>
      </c>
      <c r="D21" s="81" t="s">
        <v>100</v>
      </c>
      <c r="E21" s="74" t="s">
        <v>92</v>
      </c>
      <c r="F21" s="74" t="s">
        <v>93</v>
      </c>
      <c r="G21" s="22"/>
      <c r="H21" s="23">
        <f t="shared" si="1"/>
        <v>0</v>
      </c>
      <c r="I21" s="24"/>
      <c r="J21" s="25">
        <v>18.25</v>
      </c>
      <c r="K21" s="46"/>
      <c r="L21" s="27"/>
      <c r="M21" s="28"/>
      <c r="N21" s="86">
        <f t="shared" si="2"/>
        <v>18.25</v>
      </c>
      <c r="O21" s="33"/>
      <c r="P21" s="31" t="str">
        <f t="shared" si="3"/>
        <v/>
      </c>
      <c r="Q21" s="2"/>
      <c r="R21" s="47">
        <v>3.92</v>
      </c>
    </row>
    <row r="22" spans="1:18">
      <c r="A22" s="32">
        <v>12</v>
      </c>
      <c r="B22" s="34">
        <v>41933</v>
      </c>
      <c r="C22" s="2" t="s">
        <v>91</v>
      </c>
      <c r="D22" s="81" t="s">
        <v>101</v>
      </c>
      <c r="E22" s="74" t="s">
        <v>92</v>
      </c>
      <c r="F22" s="74" t="s">
        <v>93</v>
      </c>
      <c r="G22" s="22"/>
      <c r="H22" s="23">
        <f t="shared" si="1"/>
        <v>0</v>
      </c>
      <c r="I22" s="24"/>
      <c r="J22" s="25">
        <v>17.25</v>
      </c>
      <c r="K22" s="46"/>
      <c r="L22" s="27"/>
      <c r="M22" s="28"/>
      <c r="N22" s="86">
        <f t="shared" si="2"/>
        <v>17.25</v>
      </c>
      <c r="O22" s="33"/>
      <c r="P22" s="31" t="str">
        <f t="shared" si="3"/>
        <v/>
      </c>
      <c r="Q22" s="2"/>
      <c r="R22" s="47">
        <v>3.71</v>
      </c>
    </row>
    <row r="23" spans="1:18">
      <c r="A23" s="32">
        <v>13</v>
      </c>
      <c r="B23" s="34">
        <v>41934</v>
      </c>
      <c r="C23" s="2" t="s">
        <v>91</v>
      </c>
      <c r="D23" s="81" t="s">
        <v>101</v>
      </c>
      <c r="E23" s="74" t="s">
        <v>92</v>
      </c>
      <c r="F23" s="74" t="s">
        <v>93</v>
      </c>
      <c r="G23" s="22"/>
      <c r="H23" s="23">
        <f t="shared" si="1"/>
        <v>0</v>
      </c>
      <c r="I23" s="24"/>
      <c r="J23" s="25">
        <v>30</v>
      </c>
      <c r="K23" s="46"/>
      <c r="L23" s="27"/>
      <c r="M23" s="28"/>
      <c r="N23" s="86">
        <f t="shared" si="2"/>
        <v>30</v>
      </c>
      <c r="O23" s="33"/>
      <c r="P23" s="31" t="str">
        <f t="shared" si="3"/>
        <v/>
      </c>
      <c r="Q23" s="2"/>
      <c r="R23" s="47">
        <v>6.44</v>
      </c>
    </row>
    <row r="24" spans="1:18">
      <c r="A24" s="32">
        <v>14</v>
      </c>
      <c r="B24" s="34">
        <v>41934</v>
      </c>
      <c r="C24" s="2" t="s">
        <v>91</v>
      </c>
      <c r="D24" s="81" t="s">
        <v>101</v>
      </c>
      <c r="E24" s="74" t="s">
        <v>92</v>
      </c>
      <c r="F24" s="74" t="s">
        <v>93</v>
      </c>
      <c r="G24" s="22"/>
      <c r="H24" s="23">
        <f t="shared" si="1"/>
        <v>0</v>
      </c>
      <c r="I24" s="24"/>
      <c r="J24" s="25">
        <v>71.75</v>
      </c>
      <c r="K24" s="46"/>
      <c r="L24" s="27"/>
      <c r="M24" s="28"/>
      <c r="N24" s="86">
        <f t="shared" si="2"/>
        <v>71.75</v>
      </c>
      <c r="O24" s="33"/>
      <c r="P24" s="31" t="str">
        <f t="shared" si="3"/>
        <v/>
      </c>
      <c r="Q24" s="2"/>
      <c r="R24" s="47">
        <v>15.41</v>
      </c>
    </row>
    <row r="25" spans="1:18">
      <c r="A25" s="32">
        <v>15</v>
      </c>
      <c r="B25" s="34">
        <v>41935</v>
      </c>
      <c r="C25" s="2" t="s">
        <v>102</v>
      </c>
      <c r="D25" s="81" t="s">
        <v>103</v>
      </c>
      <c r="E25" s="74" t="s">
        <v>92</v>
      </c>
      <c r="F25" s="74" t="s">
        <v>93</v>
      </c>
      <c r="G25" s="22"/>
      <c r="H25" s="23">
        <f t="shared" si="1"/>
        <v>0</v>
      </c>
      <c r="I25" s="24"/>
      <c r="J25" s="25">
        <v>200</v>
      </c>
      <c r="K25" s="46"/>
      <c r="L25" s="27"/>
      <c r="M25" s="28"/>
      <c r="N25" s="86">
        <f t="shared" si="2"/>
        <v>200</v>
      </c>
      <c r="O25" s="33">
        <v>200</v>
      </c>
      <c r="P25" s="31" t="str">
        <f t="shared" si="3"/>
        <v/>
      </c>
      <c r="Q25" s="2"/>
      <c r="R25" s="47">
        <v>43.28</v>
      </c>
    </row>
    <row r="26" spans="1:18">
      <c r="A26" s="32">
        <v>16</v>
      </c>
      <c r="B26" s="34">
        <v>41930</v>
      </c>
      <c r="C26" s="2" t="s">
        <v>91</v>
      </c>
      <c r="D26" s="81" t="s">
        <v>104</v>
      </c>
      <c r="E26" s="74" t="s">
        <v>92</v>
      </c>
      <c r="F26" s="74" t="s">
        <v>93</v>
      </c>
      <c r="G26" s="22"/>
      <c r="H26" s="23">
        <f t="shared" si="1"/>
        <v>0</v>
      </c>
      <c r="I26" s="24"/>
      <c r="J26" s="25"/>
      <c r="K26" s="46">
        <v>100</v>
      </c>
      <c r="L26" s="27"/>
      <c r="M26" s="28"/>
      <c r="N26" s="86">
        <f t="shared" si="2"/>
        <v>100</v>
      </c>
      <c r="O26" s="33">
        <v>100</v>
      </c>
      <c r="P26" s="31" t="str">
        <f t="shared" si="3"/>
        <v/>
      </c>
      <c r="Q26" s="2"/>
      <c r="R26" s="47">
        <v>21.52</v>
      </c>
    </row>
    <row r="27" spans="1:18">
      <c r="A27" s="32">
        <v>17</v>
      </c>
      <c r="B27" s="34">
        <v>41936</v>
      </c>
      <c r="C27" s="2" t="s">
        <v>91</v>
      </c>
      <c r="D27" s="81" t="s">
        <v>106</v>
      </c>
      <c r="E27" s="74" t="s">
        <v>92</v>
      </c>
      <c r="F27" s="74" t="s">
        <v>93</v>
      </c>
      <c r="G27" s="22"/>
      <c r="H27" s="23">
        <f t="shared" si="1"/>
        <v>0</v>
      </c>
      <c r="I27" s="24"/>
      <c r="J27" s="25"/>
      <c r="K27" s="46"/>
      <c r="L27" s="27">
        <v>3964.5</v>
      </c>
      <c r="M27" s="28"/>
      <c r="N27" s="86">
        <f>SUM(H27:M27)</f>
        <v>3964.5</v>
      </c>
      <c r="O27" s="33">
        <v>3964.5</v>
      </c>
      <c r="P27" s="31" t="str">
        <f t="shared" si="3"/>
        <v/>
      </c>
      <c r="Q27" s="2"/>
      <c r="R27" s="47">
        <v>857.86</v>
      </c>
    </row>
    <row r="28" spans="1:18">
      <c r="A28" s="32">
        <v>18</v>
      </c>
      <c r="B28" s="34"/>
      <c r="D28" s="81"/>
      <c r="E28" s="74"/>
      <c r="F28" s="74"/>
      <c r="G28" s="22"/>
      <c r="H28" s="23">
        <f t="shared" si="1"/>
        <v>0</v>
      </c>
      <c r="I28" s="24"/>
      <c r="J28" s="25"/>
      <c r="K28" s="46"/>
      <c r="L28" s="27"/>
      <c r="M28" s="28"/>
      <c r="N28" s="86">
        <f t="shared" ref="N28" si="4">SUM(H28:M28)</f>
        <v>0</v>
      </c>
      <c r="O28" s="33"/>
      <c r="P28" s="31" t="str">
        <f t="shared" si="3"/>
        <v/>
      </c>
      <c r="Q28" s="2"/>
      <c r="R28" s="47"/>
    </row>
    <row r="29" spans="1:18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spans="1:18">
      <c r="A30" s="57"/>
      <c r="B30" s="58"/>
      <c r="C30" s="59"/>
      <c r="D30" s="60"/>
      <c r="E30" s="60"/>
      <c r="F30" s="61"/>
      <c r="G30" s="62"/>
      <c r="H30" s="63"/>
      <c r="I30" s="64"/>
      <c r="J30" s="64"/>
      <c r="K30" s="64"/>
      <c r="L30" s="64"/>
      <c r="M30" s="64"/>
      <c r="N30" s="65"/>
      <c r="O30" s="66"/>
      <c r="P30" s="67"/>
    </row>
    <row r="31" spans="1:18">
      <c r="A31" s="43"/>
      <c r="B31" s="51" t="s">
        <v>36</v>
      </c>
      <c r="C31" s="51"/>
      <c r="D31" s="51"/>
      <c r="E31" s="44"/>
      <c r="F31" s="44"/>
      <c r="G31" s="51" t="s">
        <v>38</v>
      </c>
      <c r="H31" s="51"/>
      <c r="I31" s="51"/>
      <c r="J31" s="44"/>
      <c r="K31" s="44"/>
      <c r="L31" s="51" t="s">
        <v>37</v>
      </c>
      <c r="M31" s="51"/>
      <c r="N31" s="51"/>
      <c r="O31" s="44"/>
      <c r="P31" s="67"/>
    </row>
    <row r="32" spans="1:18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67"/>
    </row>
    <row r="33" spans="1:16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30 C28">
      <formula1>1</formula1>
      <formula2>0</formula2>
    </dataValidation>
    <dataValidation type="date" operator="greaterThanOrEqual" showErrorMessage="1" errorTitle="Data" error="Inserire una data superiore al 1/11/2000" sqref="B30 B23:B28">
      <formula1>36831</formula1>
      <formula2>0</formula2>
    </dataValidation>
    <dataValidation type="textLength" operator="greaterThan" sqref="F30 F28">
      <formula1>1</formula1>
      <formula2>0</formula2>
    </dataValidation>
    <dataValidation type="textLength" operator="greaterThan" allowBlank="1" showErrorMessage="1" sqref="D30:E30 D28:E28">
      <formula1>1</formula1>
      <formula2>0</formula2>
    </dataValidation>
    <dataValidation type="whole" operator="greaterThanOrEqual" allowBlank="1" showErrorMessage="1" errorTitle="Valore" error="Inserire un numero maggiore o uguale a 0 (zero)!" sqref="N30 N11:N28">
      <formula1>0</formula1>
      <formula2>0</formula2>
    </dataValidation>
    <dataValidation type="decimal" operator="greaterThanOrEqual" allowBlank="1" showErrorMessage="1" errorTitle="Valore" error="Inserire un numero maggiore o uguale a 0 (zero)!" sqref="H30:M30 H12:H28 J13:L22 I17:I22 J11:M12 H11:I11 I23:M28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ageMargins left="0.70866141732283472" right="0.70866141732283472" top="1.4173228346456694" bottom="0.74803149606299213" header="0.31496062992125984" footer="0.31496062992125984"/>
  <pageSetup paperSize="9" scale="29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Nota Spese EURO 2014</vt:lpstr>
      <vt:lpstr>Nota Spese USD</vt:lpstr>
      <vt:lpstr>Nota Spese EGP</vt:lpstr>
      <vt:lpstr>Nota Spese QAR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2014-10-30T11:39:11Z</cp:lastPrinted>
  <dcterms:created xsi:type="dcterms:W3CDTF">2007-03-06T14:42:56Z</dcterms:created>
  <dcterms:modified xsi:type="dcterms:W3CDTF">2014-10-30T12:08:46Z</dcterms:modified>
</cp:coreProperties>
</file>