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0" windowWidth="19440" windowHeight="11040" tabRatio="433" firstSheet="1" activeTab="3"/>
  </bookViews>
  <sheets>
    <sheet name="Nota Spese Euro" sheetId="1" r:id="rId1"/>
    <sheet name="Nota Spese Instanbul" sheetId="5" r:id="rId2"/>
    <sheet name="Nota Spese Qatar" sheetId="6" r:id="rId3"/>
    <sheet name="Nota Spese Tokyo" sheetId="7" r:id="rId4"/>
  </sheets>
  <definedNames>
    <definedName name="_xlnm.Print_Area" localSheetId="0">'Nota Spese Euro'!$A$1:$S$26</definedName>
    <definedName name="_xlnm.Print_Area" localSheetId="1">'Nota Spese Instanbul'!$A$1:$R$23</definedName>
    <definedName name="_xlnm.Print_Titles" localSheetId="0">'Nota Spese Euro'!$7:$10</definedName>
    <definedName name="_xlnm.Print_Titles" localSheetId="1">'Nota Spese Instanbul'!$1:$10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6" l="1"/>
  <c r="R3" i="6"/>
  <c r="R5" i="6"/>
  <c r="R20" i="7"/>
  <c r="R17" i="7"/>
  <c r="R13" i="7"/>
  <c r="R11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7" i="7"/>
  <c r="I7" i="7"/>
  <c r="J7" i="7"/>
  <c r="K7" i="7"/>
  <c r="L7" i="7"/>
  <c r="M7" i="7"/>
  <c r="P1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7" i="7"/>
  <c r="O7" i="7"/>
  <c r="P3" i="7"/>
  <c r="R3" i="7"/>
  <c r="R1" i="7"/>
  <c r="R5" i="7"/>
  <c r="R1" i="5"/>
  <c r="R3" i="5"/>
  <c r="R5" i="5"/>
  <c r="P23" i="7"/>
  <c r="P22" i="7"/>
  <c r="P21" i="7"/>
  <c r="P20" i="7"/>
  <c r="P19" i="7"/>
  <c r="P18" i="7"/>
  <c r="P17" i="7"/>
  <c r="P16" i="7"/>
  <c r="P15" i="7"/>
  <c r="P14" i="7"/>
  <c r="P13" i="7"/>
  <c r="P7" i="7"/>
  <c r="G7" i="7"/>
  <c r="P5" i="7"/>
  <c r="M1" i="7"/>
  <c r="P18" i="6"/>
  <c r="H18" i="6"/>
  <c r="N18" i="6"/>
  <c r="P17" i="6"/>
  <c r="H17" i="6"/>
  <c r="N17" i="6"/>
  <c r="P16" i="6"/>
  <c r="N16" i="6"/>
  <c r="H16" i="6"/>
  <c r="P15" i="6"/>
  <c r="H15" i="6"/>
  <c r="N15" i="6"/>
  <c r="P14" i="6"/>
  <c r="H14" i="6"/>
  <c r="N14" i="6"/>
  <c r="P13" i="6"/>
  <c r="H13" i="6"/>
  <c r="N13" i="6"/>
  <c r="H12" i="6"/>
  <c r="N12" i="6"/>
  <c r="H11" i="6"/>
  <c r="N11" i="6"/>
  <c r="N7" i="6"/>
  <c r="H7" i="6"/>
  <c r="I7" i="6"/>
  <c r="J7" i="6"/>
  <c r="K7" i="6"/>
  <c r="L7" i="6"/>
  <c r="M7" i="6"/>
  <c r="P7" i="6"/>
  <c r="O7" i="6"/>
  <c r="G7" i="6"/>
  <c r="P1" i="6"/>
  <c r="P3" i="6"/>
  <c r="P5" i="6"/>
  <c r="M1" i="6"/>
  <c r="H13" i="1"/>
  <c r="H15" i="5"/>
  <c r="N15" i="5"/>
  <c r="N16" i="5"/>
  <c r="P18" i="5"/>
  <c r="H18" i="5"/>
  <c r="N18" i="5"/>
  <c r="P17" i="5"/>
  <c r="H17" i="5"/>
  <c r="N17" i="5"/>
  <c r="P16" i="5"/>
  <c r="H16" i="5"/>
  <c r="P15" i="5"/>
  <c r="P14" i="5"/>
  <c r="H14" i="5"/>
  <c r="N14" i="5"/>
  <c r="P13" i="5"/>
  <c r="H13" i="5"/>
  <c r="N13" i="5"/>
  <c r="H12" i="5"/>
  <c r="N12" i="5"/>
  <c r="H11" i="5"/>
  <c r="N11" i="5"/>
  <c r="H7" i="5"/>
  <c r="I7" i="5"/>
  <c r="J7" i="5"/>
  <c r="K7" i="5"/>
  <c r="L7" i="5"/>
  <c r="M7" i="5"/>
  <c r="O7" i="5"/>
  <c r="G7" i="5"/>
  <c r="P1" i="5"/>
  <c r="P3" i="5"/>
  <c r="P5" i="5"/>
  <c r="G7" i="1"/>
  <c r="O7" i="1"/>
  <c r="P3" i="1"/>
  <c r="M7" i="1"/>
  <c r="L7" i="1"/>
  <c r="K7" i="1"/>
  <c r="J7" i="1"/>
  <c r="I7" i="1"/>
  <c r="H12" i="1"/>
  <c r="H11" i="1"/>
  <c r="N11" i="1"/>
  <c r="N13" i="1"/>
  <c r="H20" i="1"/>
  <c r="H19" i="1"/>
  <c r="H18" i="1"/>
  <c r="H17" i="1"/>
  <c r="H16" i="1"/>
  <c r="H15" i="1"/>
  <c r="H14" i="1"/>
  <c r="H7" i="1"/>
  <c r="P1" i="1"/>
  <c r="P5" i="1"/>
  <c r="P20" i="1"/>
  <c r="N20" i="1"/>
  <c r="P19" i="1"/>
  <c r="N19" i="1"/>
  <c r="N16" i="1"/>
  <c r="N15" i="1"/>
  <c r="N12" i="1"/>
  <c r="N18" i="1"/>
  <c r="N17" i="1"/>
  <c r="N14" i="1"/>
  <c r="P18" i="1"/>
  <c r="P17" i="1"/>
  <c r="N7" i="1"/>
  <c r="P7" i="1"/>
  <c r="M1" i="1"/>
  <c r="N7" i="5"/>
  <c r="P7" i="5"/>
  <c r="M1" i="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<sst xmlns="http://schemas.openxmlformats.org/spreadsheetml/2006/main" count="272" uniqueCount="76">
  <si>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</si>
  <si>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</si>
  <si>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</si>
  <si>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</si>
  <si>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</si>
  <si>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</si>
  <si>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</si>
  <si>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</si>
  <si>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</si>
  <si>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</si>
  <si>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</si>
  <si>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</si>
  <si>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</si>
  <si>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</si>
  <si>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</si>
  <si>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</si>
  <si>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</si>
  <si>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</si>
  <si>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</si>
  <si>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</si>
  <si>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</si>
  <si>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</si>
  <si>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</si>
  <si>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</si>
  <si>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</si>
  <si>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</si>
  <si>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</si>
  <si>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</si>
  <si>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</si>
  <si>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</si>
  <si>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</si>
  <si>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</si>
  <si>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</si>
  <si>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</si>
  <si>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</si>
  <si>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</si>
  <si>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</si>
  <si>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</si>
  <si>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</si>
  <si>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</si>
  <si>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</si>
  <si>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</si>
  <si>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</si>
  <si>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</si>
  <si>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</si>
  <si>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Taxi</t>
  </si>
  <si>
    <t>Secat Tokyo</t>
  </si>
  <si>
    <t>Autostrada</t>
  </si>
  <si>
    <t>Milano-Malpensa</t>
  </si>
  <si>
    <t>Milipol Qatar</t>
  </si>
  <si>
    <t>Malpensa-Milano</t>
  </si>
  <si>
    <t>Cyberwarfare Roma</t>
  </si>
  <si>
    <t>Prelievo</t>
  </si>
  <si>
    <t>Roma</t>
  </si>
  <si>
    <t>Pranzo</t>
  </si>
  <si>
    <t>Seminario Intelligence</t>
  </si>
  <si>
    <t>Bagaglio agg.</t>
  </si>
  <si>
    <t>Berlino</t>
  </si>
  <si>
    <t>Cena Aeroporto Istanbul</t>
  </si>
  <si>
    <t>TRY</t>
  </si>
  <si>
    <t>QAR</t>
  </si>
  <si>
    <t>VISA</t>
  </si>
  <si>
    <t>Qatar</t>
  </si>
  <si>
    <t>Bar</t>
  </si>
  <si>
    <t>YEN</t>
  </si>
  <si>
    <t>Seecat Tokyo</t>
  </si>
  <si>
    <t>Japan</t>
  </si>
  <si>
    <t>Cena</t>
  </si>
  <si>
    <t>Fatture Fiera</t>
  </si>
  <si>
    <t>Pranzo e Cena</t>
  </si>
  <si>
    <t>10_01</t>
  </si>
  <si>
    <t>Extra Hotel</t>
  </si>
  <si>
    <t>10_02</t>
  </si>
  <si>
    <t>Turchia</t>
  </si>
  <si>
    <t>10_03</t>
  </si>
  <si>
    <t>10_04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</si>
</sst>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rgb="FF000000"/>
      </bottom>
      <diagonal/>
    </border>
  </borders>
  <cellStyleXfs count="13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0" borderId="7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43" fontId="1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vertical="center"/>
    </xf>
    <xf numFmtId="0" fontId="2" fillId="8" borderId="65" xfId="0" applyFont="1" applyFill="1" applyBorder="1" applyAlignment="1" applyProtection="1">
      <alignment horizontal="right" vertical="center" wrapText="1"/>
    </xf>
    <xf numFmtId="0" fontId="2" fillId="8" borderId="65" xfId="0" applyFont="1" applyFill="1" applyBorder="1" applyAlignment="1" applyProtection="1">
      <alignment vertical="center"/>
    </xf>
  </cellXfs>
  <cellStyles count="13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6"/>
  <sheetViews>
    <sheetView view="pageBreakPreview" zoomScale="60" workbookViewId="0">
      <pane ySplit="5" topLeftCell="A6" activePane="bottomLeft" state="frozen"/>
      <selection pane="bottomLeft" activeCell="J14" sqref="J14:M20"/>
    </sheetView>
  </sheetViews>
  <sheetFormatPr defaultColWidth="8.85546875" defaultRowHeight="18.75" x14ac:dyDescent="0.2"/>
  <cols>
    <col min="1" max="1" width="6.7109375" style="1" customWidth="1"/>
    <col min="2" max="2" width="19.42578125" style="2" customWidth="1"/>
    <col min="3" max="3" width="32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 x14ac:dyDescent="0.2">
      <c r="A1" s="4"/>
      <c r="B1" s="114" t="s">
        <v>0</v>
      </c>
      <c r="C1" s="114"/>
      <c r="D1" s="114"/>
      <c r="E1" s="105" t="s">
        <v>44</v>
      </c>
      <c r="F1" s="105"/>
      <c r="G1" s="47">
        <v>41913</v>
      </c>
      <c r="H1" s="101" t="s">
        <v>70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433.85247524752475</v>
      </c>
      <c r="Q1" s="3" t="s">
        <v>28</v>
      </c>
    </row>
    <row r="2" spans="1:19" s="8" customFormat="1" ht="35.25" customHeight="1" x14ac:dyDescent="0.2">
      <c r="A2" s="4"/>
      <c r="B2" s="104" t="s">
        <v>2</v>
      </c>
      <c r="C2" s="104"/>
      <c r="D2" s="104"/>
      <c r="E2" s="105"/>
      <c r="F2" s="10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04" t="s">
        <v>26</v>
      </c>
      <c r="C3" s="104"/>
      <c r="D3" s="104"/>
      <c r="E3" s="105" t="s">
        <v>28</v>
      </c>
      <c r="F3" s="105"/>
      <c r="N3" s="10" t="s">
        <v>4</v>
      </c>
      <c r="O3" s="11"/>
      <c r="P3" s="12">
        <f>+O7</f>
        <v>390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59"/>
      <c r="D5" s="20"/>
      <c r="E5" s="55">
        <v>13</v>
      </c>
      <c r="F5" s="14"/>
      <c r="G5" s="10" t="s">
        <v>7</v>
      </c>
      <c r="H5" s="21">
        <v>1.6919999999999999</v>
      </c>
      <c r="N5" s="103" t="s">
        <v>8</v>
      </c>
      <c r="O5" s="103"/>
      <c r="P5" s="22">
        <f>P1-P2-P3-P4</f>
        <v>43.852475247524751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48"/>
      <c r="B7" s="49"/>
      <c r="C7" s="49"/>
      <c r="D7" s="50" t="s">
        <v>29</v>
      </c>
      <c r="E7" s="110" t="s">
        <v>11</v>
      </c>
      <c r="F7" s="111"/>
      <c r="G7" s="25">
        <f t="shared" ref="G7:O7" si="0">SUM(G11:G20)</f>
        <v>110</v>
      </c>
      <c r="H7" s="25">
        <f t="shared" si="0"/>
        <v>16.752475247524753</v>
      </c>
      <c r="I7" s="61">
        <f t="shared" si="0"/>
        <v>68.3</v>
      </c>
      <c r="J7" s="66">
        <f t="shared" si="0"/>
        <v>214.8</v>
      </c>
      <c r="K7" s="62">
        <f t="shared" si="0"/>
        <v>85</v>
      </c>
      <c r="L7" s="62">
        <f t="shared" si="0"/>
        <v>0</v>
      </c>
      <c r="M7" s="62">
        <f t="shared" si="0"/>
        <v>49</v>
      </c>
      <c r="N7" s="62">
        <f t="shared" si="0"/>
        <v>433.85247524752475</v>
      </c>
      <c r="O7" s="63">
        <f t="shared" si="0"/>
        <v>390</v>
      </c>
      <c r="P7" s="13">
        <f>+N7-SUM(I7:M7)</f>
        <v>16.752475247524728</v>
      </c>
    </row>
    <row r="8" spans="1:19" ht="36" customHeight="1" thickTop="1" thickBot="1" x14ac:dyDescent="0.25">
      <c r="A8" s="120"/>
      <c r="B8" s="60"/>
      <c r="C8" s="122" t="s">
        <v>13</v>
      </c>
      <c r="D8" s="124" t="s">
        <v>25</v>
      </c>
      <c r="E8" s="123" t="s">
        <v>14</v>
      </c>
      <c r="F8" s="125" t="s">
        <v>34</v>
      </c>
      <c r="G8" s="126" t="s">
        <v>15</v>
      </c>
      <c r="H8" s="127" t="s">
        <v>16</v>
      </c>
      <c r="I8" s="106" t="s">
        <v>37</v>
      </c>
      <c r="J8" s="106" t="s">
        <v>39</v>
      </c>
      <c r="K8" s="106" t="s">
        <v>38</v>
      </c>
      <c r="L8" s="108" t="s">
        <v>35</v>
      </c>
      <c r="M8" s="109"/>
      <c r="N8" s="118" t="s">
        <v>17</v>
      </c>
      <c r="O8" s="130" t="s">
        <v>18</v>
      </c>
      <c r="P8" s="117" t="s">
        <v>19</v>
      </c>
      <c r="R8" s="2"/>
    </row>
    <row r="9" spans="1:19" ht="36" customHeight="1" thickTop="1" thickBot="1" x14ac:dyDescent="0.25">
      <c r="A9" s="121"/>
      <c r="B9" s="60" t="s">
        <v>12</v>
      </c>
      <c r="C9" s="123"/>
      <c r="D9" s="123"/>
      <c r="E9" s="123"/>
      <c r="F9" s="125"/>
      <c r="G9" s="126"/>
      <c r="H9" s="128"/>
      <c r="I9" s="107" t="s">
        <v>37</v>
      </c>
      <c r="J9" s="107"/>
      <c r="K9" s="107" t="s">
        <v>36</v>
      </c>
      <c r="L9" s="112" t="s">
        <v>23</v>
      </c>
      <c r="M9" s="115" t="s">
        <v>24</v>
      </c>
      <c r="N9" s="119"/>
      <c r="O9" s="131"/>
      <c r="P9" s="117"/>
      <c r="R9" s="2"/>
    </row>
    <row r="10" spans="1:19" ht="37.5" customHeight="1" thickTop="1" thickBot="1" x14ac:dyDescent="0.25">
      <c r="A10" s="121"/>
      <c r="B10" s="51"/>
      <c r="C10" s="123"/>
      <c r="D10" s="123"/>
      <c r="E10" s="123"/>
      <c r="F10" s="125"/>
      <c r="G10" s="26" t="s">
        <v>20</v>
      </c>
      <c r="H10" s="129"/>
      <c r="I10" s="107"/>
      <c r="J10" s="107"/>
      <c r="K10" s="107"/>
      <c r="L10" s="113"/>
      <c r="M10" s="116"/>
      <c r="N10" s="119"/>
      <c r="O10" s="131"/>
      <c r="P10" s="117"/>
      <c r="R10" s="2"/>
    </row>
    <row r="11" spans="1:19" ht="30" customHeight="1" thickTop="1" x14ac:dyDescent="0.2">
      <c r="A11" s="27">
        <v>1</v>
      </c>
      <c r="B11" s="28">
        <v>41925</v>
      </c>
      <c r="C11" s="29" t="s">
        <v>46</v>
      </c>
      <c r="D11" s="44" t="s">
        <v>47</v>
      </c>
      <c r="E11" s="65" t="s">
        <v>48</v>
      </c>
      <c r="F11" s="65"/>
      <c r="G11" s="94">
        <v>55</v>
      </c>
      <c r="H11" s="96">
        <f>IF($E$3="si",($H$5/$H$6*G11),IF($E$3="no",G11*$H$4,0))</f>
        <v>8.3762376237623766</v>
      </c>
      <c r="I11" s="67">
        <v>65</v>
      </c>
      <c r="J11" s="67"/>
      <c r="K11" s="34"/>
      <c r="L11" s="35"/>
      <c r="M11" s="37"/>
      <c r="N11" s="39">
        <f t="shared" ref="N11:N18" si="1">SUM(H11:M11)</f>
        <v>73.376237623762378</v>
      </c>
      <c r="O11" s="40">
        <v>62</v>
      </c>
      <c r="P11" s="41"/>
      <c r="R11" s="2"/>
    </row>
    <row r="12" spans="1:19" ht="30" customHeight="1" x14ac:dyDescent="0.2">
      <c r="A12" s="42">
        <v>2</v>
      </c>
      <c r="B12" s="28">
        <v>41935</v>
      </c>
      <c r="C12" s="29" t="s">
        <v>49</v>
      </c>
      <c r="D12" s="44" t="s">
        <v>47</v>
      </c>
      <c r="E12" s="65" t="s">
        <v>50</v>
      </c>
      <c r="F12" s="65"/>
      <c r="G12" s="94">
        <v>55</v>
      </c>
      <c r="H12" s="96">
        <f>IF($E$3="si",($H$5/$H$6*G12),IF($E$3="no",G12*$H$4,0))</f>
        <v>8.3762376237623766</v>
      </c>
      <c r="I12" s="67">
        <v>3.3</v>
      </c>
      <c r="J12" s="67"/>
      <c r="K12" s="34"/>
      <c r="L12" s="35"/>
      <c r="M12" s="37"/>
      <c r="N12" s="39">
        <f t="shared" si="1"/>
        <v>11.676237623762376</v>
      </c>
      <c r="O12" s="43"/>
      <c r="P12" s="41"/>
      <c r="R12" s="2"/>
    </row>
    <row r="13" spans="1:19" ht="30" customHeight="1" x14ac:dyDescent="0.2">
      <c r="A13" s="42">
        <v>3</v>
      </c>
      <c r="B13" s="28">
        <v>41941</v>
      </c>
      <c r="C13" s="29" t="s">
        <v>51</v>
      </c>
      <c r="D13" s="29" t="s">
        <v>52</v>
      </c>
      <c r="E13" s="65" t="s">
        <v>53</v>
      </c>
      <c r="F13" s="65"/>
      <c r="G13" s="94"/>
      <c r="H13" s="96">
        <f>IF($E$3="si",($H$5/$H$6*G13),IF($E$3="no",G13*$H$4,0))</f>
        <v>0</v>
      </c>
      <c r="I13" s="67"/>
      <c r="J13" s="67"/>
      <c r="K13" s="34"/>
      <c r="L13" s="35"/>
      <c r="M13" s="37"/>
      <c r="N13" s="39">
        <f t="shared" si="1"/>
        <v>0</v>
      </c>
      <c r="O13" s="43">
        <v>200</v>
      </c>
      <c r="P13" s="41"/>
      <c r="R13" s="2"/>
    </row>
    <row r="14" spans="1:19" ht="30" customHeight="1" x14ac:dyDescent="0.2">
      <c r="A14" s="42">
        <v>4</v>
      </c>
      <c r="B14" s="28">
        <v>41941</v>
      </c>
      <c r="C14" s="29" t="s">
        <v>51</v>
      </c>
      <c r="D14" s="29" t="s">
        <v>54</v>
      </c>
      <c r="E14" s="65" t="s">
        <v>53</v>
      </c>
      <c r="F14" s="65"/>
      <c r="G14" s="94"/>
      <c r="H14" s="96">
        <f t="shared" ref="H14:H20" si="2">IF($E$3="si",($H$5/$H$6*G14),IF($E$3="no",G14*$H$4,0))</f>
        <v>0</v>
      </c>
      <c r="I14" s="67"/>
      <c r="J14" s="67"/>
      <c r="K14" s="34"/>
      <c r="L14" s="35"/>
      <c r="M14" s="37">
        <v>43</v>
      </c>
      <c r="N14" s="39">
        <f t="shared" si="1"/>
        <v>43</v>
      </c>
      <c r="O14" s="43">
        <v>43</v>
      </c>
      <c r="P14" s="41"/>
      <c r="R14" s="2"/>
    </row>
    <row r="15" spans="1:19" ht="30" customHeight="1" x14ac:dyDescent="0.2">
      <c r="A15" s="42">
        <v>5</v>
      </c>
      <c r="B15" s="28">
        <v>41941</v>
      </c>
      <c r="C15" s="29" t="s">
        <v>51</v>
      </c>
      <c r="D15" s="29" t="s">
        <v>45</v>
      </c>
      <c r="E15" s="65" t="s">
        <v>53</v>
      </c>
      <c r="F15" s="65"/>
      <c r="G15" s="94"/>
      <c r="H15" s="96">
        <f t="shared" si="2"/>
        <v>0</v>
      </c>
      <c r="I15" s="67"/>
      <c r="J15" s="67">
        <v>98.5</v>
      </c>
      <c r="K15" s="34"/>
      <c r="L15" s="35"/>
      <c r="M15" s="37"/>
      <c r="N15" s="39">
        <f t="shared" si="1"/>
        <v>98.5</v>
      </c>
      <c r="O15" s="43"/>
      <c r="P15" s="41"/>
      <c r="R15" s="2"/>
    </row>
    <row r="16" spans="1:19" ht="30" customHeight="1" x14ac:dyDescent="0.2">
      <c r="A16" s="42">
        <v>6</v>
      </c>
      <c r="B16" s="28">
        <v>41942</v>
      </c>
      <c r="C16" s="29" t="s">
        <v>51</v>
      </c>
      <c r="D16" s="29" t="s">
        <v>45</v>
      </c>
      <c r="E16" s="65" t="s">
        <v>53</v>
      </c>
      <c r="F16" s="65"/>
      <c r="G16" s="94"/>
      <c r="H16" s="96">
        <f t="shared" si="2"/>
        <v>0</v>
      </c>
      <c r="I16" s="67"/>
      <c r="J16" s="67">
        <v>55</v>
      </c>
      <c r="K16" s="34"/>
      <c r="L16" s="35"/>
      <c r="M16" s="37"/>
      <c r="N16" s="39">
        <f t="shared" si="1"/>
        <v>55</v>
      </c>
      <c r="O16" s="43"/>
      <c r="P16" s="41"/>
      <c r="R16" s="2"/>
    </row>
    <row r="17" spans="1:18" ht="30" customHeight="1" x14ac:dyDescent="0.2">
      <c r="A17" s="42">
        <v>7</v>
      </c>
      <c r="B17" s="28">
        <v>41942</v>
      </c>
      <c r="C17" s="29" t="s">
        <v>51</v>
      </c>
      <c r="D17" s="44" t="s">
        <v>71</v>
      </c>
      <c r="E17" s="65" t="s">
        <v>53</v>
      </c>
      <c r="F17" s="65"/>
      <c r="G17" s="94"/>
      <c r="H17" s="96">
        <f t="shared" si="2"/>
        <v>0</v>
      </c>
      <c r="I17" s="67"/>
      <c r="J17" s="67"/>
      <c r="K17" s="34"/>
      <c r="L17" s="35"/>
      <c r="M17" s="37">
        <v>6</v>
      </c>
      <c r="N17" s="39">
        <f t="shared" si="1"/>
        <v>6</v>
      </c>
      <c r="O17" s="43"/>
      <c r="P17" s="41" t="str">
        <f t="shared" ref="P17:P20" si="3">IF($F17="Milano","X","")</f>
        <v/>
      </c>
      <c r="R17" s="2"/>
    </row>
    <row r="18" spans="1:18" ht="30" customHeight="1" x14ac:dyDescent="0.2">
      <c r="A18" s="42">
        <v>8</v>
      </c>
      <c r="B18" s="28">
        <v>41943</v>
      </c>
      <c r="C18" s="29" t="s">
        <v>55</v>
      </c>
      <c r="D18" s="44" t="s">
        <v>56</v>
      </c>
      <c r="E18" s="65" t="s">
        <v>57</v>
      </c>
      <c r="F18" s="65"/>
      <c r="G18" s="94"/>
      <c r="H18" s="96">
        <f t="shared" si="2"/>
        <v>0</v>
      </c>
      <c r="I18" s="67"/>
      <c r="J18" s="67"/>
      <c r="K18" s="34">
        <v>85</v>
      </c>
      <c r="L18" s="35"/>
      <c r="M18" s="37"/>
      <c r="N18" s="39">
        <f t="shared" si="1"/>
        <v>85</v>
      </c>
      <c r="O18" s="43">
        <v>85</v>
      </c>
      <c r="P18" s="41" t="str">
        <f t="shared" si="3"/>
        <v/>
      </c>
      <c r="R18" s="2"/>
    </row>
    <row r="19" spans="1:18" ht="30" customHeight="1" x14ac:dyDescent="0.2">
      <c r="A19" s="42">
        <v>9</v>
      </c>
      <c r="B19" s="28">
        <v>41943</v>
      </c>
      <c r="C19" s="29" t="s">
        <v>55</v>
      </c>
      <c r="D19" s="44" t="s">
        <v>45</v>
      </c>
      <c r="E19" s="65" t="s">
        <v>50</v>
      </c>
      <c r="F19" s="65"/>
      <c r="G19" s="95"/>
      <c r="H19" s="96">
        <f t="shared" si="2"/>
        <v>0</v>
      </c>
      <c r="I19" s="67"/>
      <c r="J19" s="67">
        <v>61.3</v>
      </c>
      <c r="K19" s="34"/>
      <c r="L19" s="35"/>
      <c r="M19" s="35"/>
      <c r="N19" s="39">
        <f t="shared" ref="N19:N20" si="4">SUM(H19:M19)</f>
        <v>61.3</v>
      </c>
      <c r="O19" s="43"/>
      <c r="P19" s="41" t="str">
        <f t="shared" si="3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5"/>
      <c r="F20" s="65"/>
      <c r="G20" s="99"/>
      <c r="H20" s="96">
        <f t="shared" si="2"/>
        <v>0</v>
      </c>
      <c r="I20" s="67"/>
      <c r="J20" s="67"/>
      <c r="K20" s="34"/>
      <c r="L20" s="35"/>
      <c r="M20" s="35"/>
      <c r="N20" s="39">
        <f t="shared" si="4"/>
        <v>0</v>
      </c>
      <c r="O20" s="43"/>
      <c r="P20" s="41" t="str">
        <f t="shared" si="3"/>
        <v/>
      </c>
      <c r="R20" s="2"/>
    </row>
    <row r="22" spans="1:18" x14ac:dyDescent="0.2">
      <c r="A22" s="56"/>
      <c r="B22" s="57"/>
      <c r="C22" s="57"/>
      <c r="D22" s="57"/>
      <c r="E22" s="57"/>
      <c r="F22" s="57"/>
      <c r="G22" s="57"/>
      <c r="H22" s="57"/>
      <c r="I22" s="57"/>
      <c r="J22" s="97"/>
      <c r="K22" s="97"/>
      <c r="L22" s="57"/>
      <c r="M22" s="57"/>
      <c r="N22" s="57"/>
      <c r="O22" s="57"/>
      <c r="P22" s="97"/>
      <c r="Q22" s="3"/>
    </row>
    <row r="23" spans="1:18" x14ac:dyDescent="0.2">
      <c r="A23" s="78"/>
      <c r="B23" s="79"/>
      <c r="C23" s="80"/>
      <c r="D23" s="81"/>
      <c r="E23" s="81"/>
      <c r="F23" s="82"/>
      <c r="G23" s="83"/>
      <c r="H23" s="84"/>
      <c r="I23" s="85"/>
      <c r="J23" s="97"/>
      <c r="K23" s="97"/>
      <c r="L23" s="85"/>
      <c r="M23" s="85"/>
      <c r="N23" s="86"/>
      <c r="O23" s="87"/>
      <c r="P23" s="97"/>
      <c r="Q23" s="3"/>
    </row>
    <row r="24" spans="1:18" x14ac:dyDescent="0.2">
      <c r="A24" s="56"/>
      <c r="B24" s="72" t="s">
        <v>41</v>
      </c>
      <c r="C24" s="72"/>
      <c r="D24" s="72"/>
      <c r="E24" s="57"/>
      <c r="F24" s="57"/>
      <c r="G24" s="72" t="s">
        <v>43</v>
      </c>
      <c r="H24" s="72"/>
      <c r="I24" s="72"/>
      <c r="J24" s="97"/>
      <c r="K24" s="97"/>
      <c r="L24" s="72" t="s">
        <v>42</v>
      </c>
      <c r="M24" s="72"/>
      <c r="N24" s="72"/>
      <c r="O24" s="57"/>
      <c r="P24" s="97"/>
      <c r="Q24" s="3"/>
    </row>
    <row r="25" spans="1:18" x14ac:dyDescent="0.2">
      <c r="A25" s="56"/>
      <c r="B25" s="57"/>
      <c r="C25" s="57"/>
      <c r="D25" s="57"/>
      <c r="E25" s="57"/>
      <c r="F25" s="57"/>
      <c r="G25" s="57"/>
      <c r="H25" s="57"/>
      <c r="I25" s="57"/>
      <c r="J25" s="97"/>
      <c r="K25" s="97"/>
      <c r="L25" s="57"/>
      <c r="M25" s="57"/>
      <c r="N25" s="57"/>
      <c r="O25" s="57"/>
      <c r="P25" s="97"/>
      <c r="Q25" s="3"/>
    </row>
    <row r="26" spans="1:18" x14ac:dyDescent="0.2">
      <c r="A26" s="56"/>
      <c r="B26" s="57"/>
      <c r="C26" s="57"/>
      <c r="D26" s="57"/>
      <c r="E26" s="57"/>
      <c r="F26" s="57"/>
      <c r="G26" s="57"/>
      <c r="H26" s="57"/>
      <c r="I26" s="57"/>
      <c r="J26" s="97"/>
      <c r="K26" s="97"/>
      <c r="L26" s="57"/>
      <c r="M26" s="57"/>
      <c r="N26" s="57"/>
      <c r="O26" s="57"/>
      <c r="P26" s="97"/>
      <c r="Q2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M11:M16 M18:M20 L11:L20 H11:K11 K17:K20 H12:J20">
      <formula1>0</formula1>
      <formula2>0</formula2>
    </dataValidation>
    <dataValidation type="textLength" operator="greaterThan" allowBlank="1" showErrorMessage="1" sqref="D23:E23 F17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">
      <formula1>36831</formula1>
      <formula2>0</formula2>
    </dataValidation>
    <dataValidation type="textLength" operator="greaterThan" allowBlank="1" sqref="C23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3"/>
  <sheetViews>
    <sheetView view="pageBreakPreview" topLeftCell="G1" zoomScale="75" zoomScaleNormal="75" zoomScaleSheetLayoutView="50" zoomScalePageLayoutView="75" workbookViewId="0">
      <pane ySplit="5" topLeftCell="A6" activePane="bottomLeft" state="frozen"/>
      <selection pane="bottomLeft" activeCell="R13" sqref="R13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36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 x14ac:dyDescent="0.2">
      <c r="A1" s="4"/>
      <c r="B1" s="114" t="s">
        <v>0</v>
      </c>
      <c r="C1" s="114"/>
      <c r="D1" s="105" t="s">
        <v>44</v>
      </c>
      <c r="E1" s="105"/>
      <c r="F1" s="47">
        <v>41913</v>
      </c>
      <c r="G1" s="101" t="s">
        <v>72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51</v>
      </c>
      <c r="Q1" s="3" t="s">
        <v>28</v>
      </c>
      <c r="R1" s="98">
        <f>R11</f>
        <v>17.72</v>
      </c>
    </row>
    <row r="2" spans="1:18" s="8" customFormat="1" ht="57.75" customHeight="1" x14ac:dyDescent="0.2">
      <c r="A2" s="4"/>
      <c r="B2" s="104" t="s">
        <v>2</v>
      </c>
      <c r="C2" s="104"/>
      <c r="D2" s="105"/>
      <c r="E2" s="105"/>
      <c r="F2" s="9"/>
      <c r="G2" s="9"/>
      <c r="N2" s="10" t="s">
        <v>3</v>
      </c>
      <c r="O2" s="11"/>
      <c r="P2" s="12"/>
      <c r="Q2" s="3" t="s">
        <v>27</v>
      </c>
      <c r="R2" s="98"/>
    </row>
    <row r="3" spans="1:18" s="8" customFormat="1" ht="35.25" customHeight="1" x14ac:dyDescent="0.2">
      <c r="A3" s="4"/>
      <c r="B3" s="104" t="s">
        <v>26</v>
      </c>
      <c r="C3" s="104"/>
      <c r="D3" s="105" t="s">
        <v>28</v>
      </c>
      <c r="E3" s="105"/>
      <c r="N3" s="10" t="s">
        <v>4</v>
      </c>
      <c r="O3" s="11"/>
      <c r="P3" s="58">
        <f>+O7</f>
        <v>51</v>
      </c>
      <c r="Q3" s="13"/>
      <c r="R3" s="98">
        <f>R11</f>
        <v>17.72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8" s="8" customFormat="1" ht="43.5" customHeight="1" thickTop="1" thickBot="1" x14ac:dyDescent="0.25">
      <c r="A5" s="4"/>
      <c r="B5" s="19" t="s">
        <v>6</v>
      </c>
      <c r="C5" s="20"/>
      <c r="D5" s="55">
        <v>1</v>
      </c>
      <c r="E5" s="14"/>
      <c r="F5" s="10" t="s">
        <v>7</v>
      </c>
      <c r="G5" s="73">
        <v>1.73</v>
      </c>
      <c r="N5" s="103" t="s">
        <v>8</v>
      </c>
      <c r="O5" s="103"/>
      <c r="P5" s="54">
        <f>P1-P2-P3-P4</f>
        <v>0</v>
      </c>
      <c r="Q5" s="13"/>
      <c r="R5" s="98">
        <f>R1-R3</f>
        <v>0</v>
      </c>
    </row>
    <row r="6" spans="1:18" s="8" customFormat="1" ht="43.5" customHeight="1" thickTop="1" thickBot="1" x14ac:dyDescent="0.25">
      <c r="A6" s="4"/>
      <c r="B6" s="52" t="s">
        <v>59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 x14ac:dyDescent="0.25">
      <c r="A7" s="137" t="s">
        <v>30</v>
      </c>
      <c r="B7" s="138"/>
      <c r="C7" s="139"/>
      <c r="D7" s="140" t="s">
        <v>11</v>
      </c>
      <c r="E7" s="141"/>
      <c r="F7" s="141"/>
      <c r="G7" s="93">
        <f t="shared" ref="G7:O7" si="0">SUM(G11:G18)</f>
        <v>0</v>
      </c>
      <c r="H7" s="91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6">
        <f t="shared" si="0"/>
        <v>51</v>
      </c>
      <c r="N7" s="74">
        <f t="shared" si="0"/>
        <v>51</v>
      </c>
      <c r="O7" s="77">
        <f t="shared" si="0"/>
        <v>51</v>
      </c>
      <c r="P7" s="13">
        <f>+N7-SUM(H7:M7)</f>
        <v>0</v>
      </c>
    </row>
    <row r="8" spans="1:18" ht="36" customHeight="1" thickTop="1" thickBot="1" x14ac:dyDescent="0.25">
      <c r="A8" s="121"/>
      <c r="B8" s="123" t="s">
        <v>12</v>
      </c>
      <c r="C8" s="123" t="s">
        <v>13</v>
      </c>
      <c r="D8" s="142" t="s">
        <v>25</v>
      </c>
      <c r="E8" s="123" t="s">
        <v>33</v>
      </c>
      <c r="F8" s="144" t="s">
        <v>32</v>
      </c>
      <c r="G8" s="145" t="s">
        <v>15</v>
      </c>
      <c r="H8" s="147" t="s">
        <v>16</v>
      </c>
      <c r="I8" s="107" t="s">
        <v>37</v>
      </c>
      <c r="J8" s="106" t="s">
        <v>39</v>
      </c>
      <c r="K8" s="106" t="s">
        <v>38</v>
      </c>
      <c r="L8" s="148" t="s">
        <v>22</v>
      </c>
      <c r="M8" s="149"/>
      <c r="N8" s="119" t="s">
        <v>17</v>
      </c>
      <c r="O8" s="131" t="s">
        <v>18</v>
      </c>
      <c r="P8" s="117" t="s">
        <v>19</v>
      </c>
      <c r="Q8" s="2"/>
      <c r="R8" s="132" t="s">
        <v>40</v>
      </c>
    </row>
    <row r="9" spans="1:18" ht="36" customHeight="1" thickTop="1" thickBot="1" x14ac:dyDescent="0.25">
      <c r="A9" s="121"/>
      <c r="B9" s="123" t="s">
        <v>12</v>
      </c>
      <c r="C9" s="123"/>
      <c r="D9" s="143"/>
      <c r="E9" s="123"/>
      <c r="F9" s="144"/>
      <c r="G9" s="146"/>
      <c r="H9" s="147" t="s">
        <v>37</v>
      </c>
      <c r="I9" s="107" t="s">
        <v>37</v>
      </c>
      <c r="J9" s="107"/>
      <c r="K9" s="107" t="s">
        <v>36</v>
      </c>
      <c r="L9" s="112" t="s">
        <v>23</v>
      </c>
      <c r="M9" s="136" t="s">
        <v>24</v>
      </c>
      <c r="N9" s="119"/>
      <c r="O9" s="131"/>
      <c r="P9" s="117"/>
      <c r="Q9" s="2"/>
      <c r="R9" s="133"/>
    </row>
    <row r="10" spans="1:18" ht="37.5" customHeight="1" thickTop="1" thickBot="1" x14ac:dyDescent="0.25">
      <c r="A10" s="121"/>
      <c r="B10" s="123"/>
      <c r="C10" s="123"/>
      <c r="D10" s="143"/>
      <c r="E10" s="123"/>
      <c r="F10" s="144"/>
      <c r="G10" s="90" t="s">
        <v>20</v>
      </c>
      <c r="H10" s="147"/>
      <c r="I10" s="107"/>
      <c r="J10" s="107"/>
      <c r="K10" s="107"/>
      <c r="L10" s="135"/>
      <c r="M10" s="116"/>
      <c r="N10" s="119"/>
      <c r="O10" s="131"/>
      <c r="P10" s="117"/>
      <c r="Q10" s="2"/>
      <c r="R10" s="134"/>
    </row>
    <row r="11" spans="1:18" ht="30" customHeight="1" thickTop="1" x14ac:dyDescent="0.2">
      <c r="A11" s="27">
        <v>1</v>
      </c>
      <c r="B11" s="45">
        <v>41930</v>
      </c>
      <c r="C11" s="29" t="s">
        <v>49</v>
      </c>
      <c r="D11" s="30" t="s">
        <v>58</v>
      </c>
      <c r="E11" s="30" t="s">
        <v>73</v>
      </c>
      <c r="F11" s="31" t="s">
        <v>59</v>
      </c>
      <c r="G11" s="89"/>
      <c r="H11" s="33">
        <f>IF($D$3="si",($G$5/$G$6*G11),IF($D$3="no",G11*$G$4,0))</f>
        <v>0</v>
      </c>
      <c r="I11" s="34"/>
      <c r="J11" s="35"/>
      <c r="K11" s="64"/>
      <c r="L11" s="64"/>
      <c r="M11" s="38">
        <v>51</v>
      </c>
      <c r="N11" s="39">
        <f>SUM(H11:M11)</f>
        <v>51</v>
      </c>
      <c r="O11" s="40">
        <v>51</v>
      </c>
      <c r="P11" s="41"/>
      <c r="Q11" s="2"/>
      <c r="R11" s="68">
        <v>17.72</v>
      </c>
    </row>
    <row r="12" spans="1:18" ht="30" customHeight="1" x14ac:dyDescent="0.2">
      <c r="A12" s="42">
        <v>2</v>
      </c>
      <c r="B12" s="28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4"/>
      <c r="L12" s="37"/>
      <c r="M12" s="38"/>
      <c r="N12" s="39">
        <f>SUM(H12:M12)</f>
        <v>0</v>
      </c>
      <c r="O12" s="43"/>
      <c r="P12" s="41"/>
      <c r="Q12" s="2"/>
      <c r="R12" s="68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18" si="1">IF($D$3="si",($G$5/$G$6*G13),IF($D$3="no",G13*$G$4,0))</f>
        <v>0</v>
      </c>
      <c r="I13" s="34"/>
      <c r="J13" s="35"/>
      <c r="K13" s="64"/>
      <c r="L13" s="37"/>
      <c r="M13" s="38"/>
      <c r="N13" s="39">
        <f t="shared" ref="N13:N18" si="2">SUM(H13:M13)</f>
        <v>0</v>
      </c>
      <c r="O13" s="43"/>
      <c r="P13" s="41" t="str">
        <f t="shared" ref="P13:P18" si="3">IF(F13="Milano","X","")</f>
        <v/>
      </c>
      <c r="Q13" s="2"/>
      <c r="R13" s="69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4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0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4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1"/>
    </row>
    <row r="16" spans="1:18" ht="30" customHeight="1" x14ac:dyDescent="0.2">
      <c r="A16" s="42">
        <v>6</v>
      </c>
      <c r="B16" s="28"/>
      <c r="C16" s="29"/>
      <c r="D16" s="100"/>
      <c r="E16" s="30"/>
      <c r="F16" s="31"/>
      <c r="G16" s="32"/>
      <c r="H16" s="33">
        <f t="shared" si="1"/>
        <v>0</v>
      </c>
      <c r="I16" s="34"/>
      <c r="J16" s="35"/>
      <c r="K16" s="64"/>
      <c r="L16" s="37"/>
      <c r="M16" s="38"/>
      <c r="N16" s="39">
        <f>M2+M17+M16+M2</f>
        <v>0</v>
      </c>
      <c r="O16" s="43"/>
      <c r="P16" s="41" t="str">
        <f t="shared" si="3"/>
        <v/>
      </c>
      <c r="Q16" s="2"/>
      <c r="R16" s="70"/>
    </row>
    <row r="17" spans="1:18" ht="30" customHeight="1" x14ac:dyDescent="0.2">
      <c r="A17" s="42">
        <v>7</v>
      </c>
      <c r="B17" s="28"/>
      <c r="C17" s="29"/>
      <c r="D17" s="100"/>
      <c r="E17" s="30"/>
      <c r="F17" s="31"/>
      <c r="G17" s="32"/>
      <c r="H17" s="33">
        <f t="shared" si="1"/>
        <v>0</v>
      </c>
      <c r="I17" s="34"/>
      <c r="J17" s="35"/>
      <c r="K17" s="64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0"/>
    </row>
    <row r="18" spans="1:18" ht="30" customHeight="1" x14ac:dyDescent="0.2">
      <c r="A18" s="42">
        <v>8</v>
      </c>
      <c r="B18" s="28"/>
      <c r="C18" s="29"/>
      <c r="D18" s="100"/>
      <c r="E18" s="30"/>
      <c r="F18" s="31"/>
      <c r="G18" s="32"/>
      <c r="H18" s="33">
        <f t="shared" si="1"/>
        <v>0</v>
      </c>
      <c r="I18" s="34"/>
      <c r="J18" s="35"/>
      <c r="K18" s="64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0"/>
    </row>
    <row r="19" spans="1:18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8" x14ac:dyDescent="0.2">
      <c r="A20" s="78"/>
      <c r="B20" s="79"/>
      <c r="C20" s="80"/>
      <c r="D20" s="81"/>
      <c r="E20" s="81"/>
      <c r="F20" s="82"/>
      <c r="G20" s="83"/>
      <c r="H20" s="84"/>
      <c r="I20" s="85"/>
      <c r="J20" s="85"/>
      <c r="K20" s="85"/>
      <c r="L20" s="85"/>
      <c r="M20" s="85"/>
      <c r="N20" s="86"/>
      <c r="O20" s="87"/>
      <c r="P20" s="88"/>
    </row>
    <row r="21" spans="1:18" x14ac:dyDescent="0.2">
      <c r="A21" s="56"/>
      <c r="B21" s="72" t="s">
        <v>41</v>
      </c>
      <c r="C21" s="72"/>
      <c r="D21" s="72"/>
      <c r="E21" s="57"/>
      <c r="F21" s="57"/>
      <c r="G21" s="72" t="s">
        <v>43</v>
      </c>
      <c r="H21" s="72"/>
      <c r="I21" s="72"/>
      <c r="J21" s="57"/>
      <c r="K21" s="57"/>
      <c r="L21" s="72" t="s">
        <v>42</v>
      </c>
      <c r="M21" s="72"/>
      <c r="N21" s="72"/>
      <c r="O21" s="57"/>
      <c r="P21" s="88"/>
    </row>
    <row r="22" spans="1:18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88"/>
    </row>
    <row r="23" spans="1:18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view="pageBreakPreview" topLeftCell="D1" zoomScale="60" zoomScaleNormal="60" workbookViewId="0">
      <selection activeCell="R12" sqref="R12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 x14ac:dyDescent="0.2">
      <c r="A1" s="4"/>
      <c r="B1" s="114" t="s">
        <v>0</v>
      </c>
      <c r="C1" s="114"/>
      <c r="D1" s="105" t="s">
        <v>44</v>
      </c>
      <c r="E1" s="105"/>
      <c r="F1" s="47">
        <v>41913</v>
      </c>
      <c r="G1" s="101" t="s">
        <v>74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1170</v>
      </c>
      <c r="Q1" s="3" t="s">
        <v>28</v>
      </c>
      <c r="R1" s="98">
        <f>SUM(R11:R18)</f>
        <v>252.99</v>
      </c>
    </row>
    <row r="2" spans="1:18" s="8" customFormat="1" ht="57.75" customHeight="1" x14ac:dyDescent="0.2">
      <c r="A2" s="4"/>
      <c r="B2" s="104" t="s">
        <v>2</v>
      </c>
      <c r="C2" s="104"/>
      <c r="D2" s="105"/>
      <c r="E2" s="105"/>
      <c r="F2" s="9"/>
      <c r="G2" s="9"/>
      <c r="N2" s="10" t="s">
        <v>3</v>
      </c>
      <c r="O2" s="11"/>
      <c r="P2" s="12"/>
      <c r="Q2" s="3" t="s">
        <v>27</v>
      </c>
      <c r="R2" s="98"/>
    </row>
    <row r="3" spans="1:18" s="8" customFormat="1" ht="35.25" customHeight="1" x14ac:dyDescent="0.2">
      <c r="A3" s="4"/>
      <c r="B3" s="104" t="s">
        <v>26</v>
      </c>
      <c r="C3" s="104"/>
      <c r="D3" s="105" t="s">
        <v>28</v>
      </c>
      <c r="E3" s="105"/>
      <c r="N3" s="10" t="s">
        <v>4</v>
      </c>
      <c r="O3" s="11"/>
      <c r="P3" s="58">
        <f>+O7</f>
        <v>1170</v>
      </c>
      <c r="Q3" s="13"/>
      <c r="R3" s="98">
        <f>R1</f>
        <v>252.99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8" s="8" customFormat="1" ht="43.5" customHeight="1" thickTop="1" thickBot="1" x14ac:dyDescent="0.25">
      <c r="A5" s="4"/>
      <c r="B5" s="19" t="s">
        <v>6</v>
      </c>
      <c r="C5" s="20"/>
      <c r="D5" s="55">
        <v>3</v>
      </c>
      <c r="E5" s="14"/>
      <c r="F5" s="10" t="s">
        <v>7</v>
      </c>
      <c r="G5" s="73">
        <v>1.73</v>
      </c>
      <c r="N5" s="103" t="s">
        <v>8</v>
      </c>
      <c r="O5" s="103"/>
      <c r="P5" s="54">
        <f>P1-P2-P3-P4</f>
        <v>0</v>
      </c>
      <c r="Q5" s="13"/>
      <c r="R5" s="98">
        <f>R1-R3</f>
        <v>0</v>
      </c>
    </row>
    <row r="6" spans="1:18" s="8" customFormat="1" ht="43.5" customHeight="1" thickTop="1" thickBot="1" x14ac:dyDescent="0.25">
      <c r="A6" s="4"/>
      <c r="B6" s="52" t="s">
        <v>60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 x14ac:dyDescent="0.25">
      <c r="A7" s="137" t="s">
        <v>30</v>
      </c>
      <c r="B7" s="138"/>
      <c r="C7" s="139"/>
      <c r="D7" s="140" t="s">
        <v>11</v>
      </c>
      <c r="E7" s="141"/>
      <c r="F7" s="141"/>
      <c r="G7" s="93">
        <f t="shared" ref="G7:O7" si="0">SUM(G11:G18)</f>
        <v>0</v>
      </c>
      <c r="H7" s="91">
        <f t="shared" si="0"/>
        <v>0</v>
      </c>
      <c r="I7" s="75">
        <f t="shared" si="0"/>
        <v>0</v>
      </c>
      <c r="J7" s="75">
        <f t="shared" si="0"/>
        <v>100</v>
      </c>
      <c r="K7" s="75">
        <f t="shared" si="0"/>
        <v>0</v>
      </c>
      <c r="L7" s="75">
        <f t="shared" si="0"/>
        <v>940</v>
      </c>
      <c r="M7" s="76">
        <f t="shared" si="0"/>
        <v>130</v>
      </c>
      <c r="N7" s="74">
        <f t="shared" si="0"/>
        <v>1170</v>
      </c>
      <c r="O7" s="77">
        <f t="shared" si="0"/>
        <v>1170</v>
      </c>
      <c r="P7" s="13">
        <f>+N7-SUM(H7:M7)</f>
        <v>0</v>
      </c>
    </row>
    <row r="8" spans="1:18" ht="36" customHeight="1" thickTop="1" thickBot="1" x14ac:dyDescent="0.25">
      <c r="A8" s="121"/>
      <c r="B8" s="123" t="s">
        <v>12</v>
      </c>
      <c r="C8" s="123" t="s">
        <v>13</v>
      </c>
      <c r="D8" s="142" t="s">
        <v>25</v>
      </c>
      <c r="E8" s="123" t="s">
        <v>33</v>
      </c>
      <c r="F8" s="144" t="s">
        <v>32</v>
      </c>
      <c r="G8" s="145" t="s">
        <v>15</v>
      </c>
      <c r="H8" s="147" t="s">
        <v>16</v>
      </c>
      <c r="I8" s="107" t="s">
        <v>37</v>
      </c>
      <c r="J8" s="106" t="s">
        <v>39</v>
      </c>
      <c r="K8" s="106" t="s">
        <v>38</v>
      </c>
      <c r="L8" s="148" t="s">
        <v>22</v>
      </c>
      <c r="M8" s="149"/>
      <c r="N8" s="119" t="s">
        <v>17</v>
      </c>
      <c r="O8" s="131" t="s">
        <v>18</v>
      </c>
      <c r="P8" s="117" t="s">
        <v>19</v>
      </c>
      <c r="Q8" s="2"/>
      <c r="R8" s="132" t="s">
        <v>40</v>
      </c>
    </row>
    <row r="9" spans="1:18" ht="36" customHeight="1" thickTop="1" thickBot="1" x14ac:dyDescent="0.25">
      <c r="A9" s="121"/>
      <c r="B9" s="123" t="s">
        <v>12</v>
      </c>
      <c r="C9" s="123"/>
      <c r="D9" s="143"/>
      <c r="E9" s="123"/>
      <c r="F9" s="144"/>
      <c r="G9" s="146"/>
      <c r="H9" s="147" t="s">
        <v>37</v>
      </c>
      <c r="I9" s="107" t="s">
        <v>37</v>
      </c>
      <c r="J9" s="107"/>
      <c r="K9" s="107" t="s">
        <v>36</v>
      </c>
      <c r="L9" s="112" t="s">
        <v>23</v>
      </c>
      <c r="M9" s="136" t="s">
        <v>24</v>
      </c>
      <c r="N9" s="119"/>
      <c r="O9" s="131"/>
      <c r="P9" s="117"/>
      <c r="Q9" s="2"/>
      <c r="R9" s="133"/>
    </row>
    <row r="10" spans="1:18" ht="37.5" customHeight="1" thickTop="1" thickBot="1" x14ac:dyDescent="0.25">
      <c r="A10" s="121"/>
      <c r="B10" s="123"/>
      <c r="C10" s="123"/>
      <c r="D10" s="143"/>
      <c r="E10" s="123"/>
      <c r="F10" s="144"/>
      <c r="G10" s="90" t="s">
        <v>20</v>
      </c>
      <c r="H10" s="147"/>
      <c r="I10" s="107"/>
      <c r="J10" s="107"/>
      <c r="K10" s="107"/>
      <c r="L10" s="135"/>
      <c r="M10" s="116"/>
      <c r="N10" s="119"/>
      <c r="O10" s="131"/>
      <c r="P10" s="117"/>
      <c r="Q10" s="2"/>
      <c r="R10" s="134"/>
    </row>
    <row r="11" spans="1:18" ht="30" customHeight="1" thickTop="1" x14ac:dyDescent="0.2">
      <c r="A11" s="27">
        <v>1</v>
      </c>
      <c r="B11" s="45">
        <v>41931</v>
      </c>
      <c r="C11" s="29" t="s">
        <v>49</v>
      </c>
      <c r="D11" s="30" t="s">
        <v>61</v>
      </c>
      <c r="E11" s="30" t="s">
        <v>62</v>
      </c>
      <c r="F11" s="31" t="s">
        <v>60</v>
      </c>
      <c r="G11" s="89"/>
      <c r="H11" s="33">
        <f>IF($D$3="si",($G$5/$G$6*G11),IF($D$3="no",G11*$G$4,0))</f>
        <v>0</v>
      </c>
      <c r="I11" s="34"/>
      <c r="J11" s="35">
        <v>100</v>
      </c>
      <c r="K11" s="64"/>
      <c r="L11" s="64"/>
      <c r="M11" s="38"/>
      <c r="N11" s="39">
        <f>SUM(H11:M11)</f>
        <v>100</v>
      </c>
      <c r="O11" s="40">
        <v>100</v>
      </c>
      <c r="P11" s="41"/>
      <c r="Q11" s="2"/>
      <c r="R11" s="68">
        <v>21.52</v>
      </c>
    </row>
    <row r="12" spans="1:18" ht="30" customHeight="1" x14ac:dyDescent="0.2">
      <c r="A12" s="42">
        <v>2</v>
      </c>
      <c r="B12" s="28">
        <v>41935</v>
      </c>
      <c r="C12" s="29" t="s">
        <v>49</v>
      </c>
      <c r="D12" s="30" t="s">
        <v>71</v>
      </c>
      <c r="E12" s="30" t="s">
        <v>62</v>
      </c>
      <c r="F12" s="31" t="s">
        <v>60</v>
      </c>
      <c r="G12" s="32"/>
      <c r="H12" s="33">
        <f>IF($D$3="si",($G$5/$G$6*G12),IF($D$3="no",G12*$G$4,0))</f>
        <v>0</v>
      </c>
      <c r="I12" s="34"/>
      <c r="J12" s="35"/>
      <c r="K12" s="64"/>
      <c r="L12" s="37">
        <v>940</v>
      </c>
      <c r="M12" s="38"/>
      <c r="N12" s="39">
        <f>SUM(H12:M12)</f>
        <v>940</v>
      </c>
      <c r="O12" s="43">
        <v>940</v>
      </c>
      <c r="P12" s="41"/>
      <c r="Q12" s="2"/>
      <c r="R12" s="68">
        <v>203.4</v>
      </c>
    </row>
    <row r="13" spans="1:18" ht="30" customHeight="1" x14ac:dyDescent="0.2">
      <c r="A13" s="42">
        <v>3</v>
      </c>
      <c r="B13" s="28">
        <v>41935</v>
      </c>
      <c r="C13" s="29" t="s">
        <v>49</v>
      </c>
      <c r="D13" s="30" t="s">
        <v>63</v>
      </c>
      <c r="E13" s="30" t="s">
        <v>62</v>
      </c>
      <c r="F13" s="31" t="s">
        <v>60</v>
      </c>
      <c r="G13" s="32"/>
      <c r="H13" s="33">
        <f t="shared" ref="H13:H18" si="1">IF($D$3="si",($G$5/$G$6*G13),IF($D$3="no",G13*$G$4,0))</f>
        <v>0</v>
      </c>
      <c r="I13" s="34"/>
      <c r="J13" s="35"/>
      <c r="K13" s="64"/>
      <c r="L13" s="37"/>
      <c r="M13" s="38">
        <v>130</v>
      </c>
      <c r="N13" s="39">
        <f t="shared" ref="N13:N18" si="2">SUM(H13:M13)</f>
        <v>130</v>
      </c>
      <c r="O13" s="43">
        <v>130</v>
      </c>
      <c r="P13" s="41" t="str">
        <f t="shared" ref="P13:P18" si="3">IF(F13="Milano","X","")</f>
        <v/>
      </c>
      <c r="Q13" s="2"/>
      <c r="R13" s="69">
        <v>28.07</v>
      </c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4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0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4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1"/>
    </row>
    <row r="16" spans="1:18" ht="30" customHeight="1" x14ac:dyDescent="0.2">
      <c r="A16" s="42">
        <v>6</v>
      </c>
      <c r="B16" s="28"/>
      <c r="C16" s="29"/>
      <c r="D16" s="100"/>
      <c r="E16" s="30"/>
      <c r="F16" s="31"/>
      <c r="G16" s="32"/>
      <c r="H16" s="33">
        <f t="shared" si="1"/>
        <v>0</v>
      </c>
      <c r="I16" s="34"/>
      <c r="J16" s="35"/>
      <c r="K16" s="64"/>
      <c r="L16" s="37"/>
      <c r="M16" s="38"/>
      <c r="N16" s="39">
        <f>M2+M17+M16+M2</f>
        <v>0</v>
      </c>
      <c r="O16" s="43"/>
      <c r="P16" s="41" t="str">
        <f t="shared" si="3"/>
        <v/>
      </c>
      <c r="Q16" s="2"/>
      <c r="R16" s="70"/>
    </row>
    <row r="17" spans="1:18" ht="30" customHeight="1" x14ac:dyDescent="0.2">
      <c r="A17" s="42">
        <v>7</v>
      </c>
      <c r="B17" s="28"/>
      <c r="C17" s="29"/>
      <c r="D17" s="100"/>
      <c r="E17" s="30"/>
      <c r="F17" s="31"/>
      <c r="G17" s="32"/>
      <c r="H17" s="33">
        <f t="shared" si="1"/>
        <v>0</v>
      </c>
      <c r="I17" s="34"/>
      <c r="J17" s="35"/>
      <c r="K17" s="64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0"/>
    </row>
    <row r="18" spans="1:18" ht="30" customHeight="1" x14ac:dyDescent="0.2">
      <c r="A18" s="42">
        <v>8</v>
      </c>
      <c r="B18" s="28"/>
      <c r="C18" s="29"/>
      <c r="D18" s="100"/>
      <c r="E18" s="30"/>
      <c r="F18" s="31"/>
      <c r="G18" s="32"/>
      <c r="H18" s="33">
        <f t="shared" si="1"/>
        <v>0</v>
      </c>
      <c r="I18" s="34"/>
      <c r="J18" s="35"/>
      <c r="K18" s="64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0"/>
    </row>
    <row r="19" spans="1:18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8" x14ac:dyDescent="0.2">
      <c r="A20" s="78"/>
      <c r="B20" s="79"/>
      <c r="C20" s="80"/>
      <c r="D20" s="81"/>
      <c r="E20" s="81"/>
      <c r="F20" s="82"/>
      <c r="G20" s="83"/>
      <c r="H20" s="84"/>
      <c r="I20" s="85"/>
      <c r="J20" s="85"/>
      <c r="K20" s="85"/>
      <c r="L20" s="85"/>
      <c r="M20" s="85"/>
      <c r="N20" s="86"/>
      <c r="O20" s="87"/>
      <c r="P20" s="88"/>
    </row>
    <row r="21" spans="1:18" x14ac:dyDescent="0.2">
      <c r="A21" s="56"/>
      <c r="B21" s="72" t="s">
        <v>41</v>
      </c>
      <c r="C21" s="72"/>
      <c r="D21" s="72"/>
      <c r="E21" s="57"/>
      <c r="F21" s="57"/>
      <c r="G21" s="72" t="s">
        <v>43</v>
      </c>
      <c r="H21" s="72"/>
      <c r="I21" s="72"/>
      <c r="J21" s="57"/>
      <c r="K21" s="57"/>
      <c r="L21" s="72" t="s">
        <v>42</v>
      </c>
      <c r="M21" s="72"/>
      <c r="N21" s="72"/>
      <c r="O21" s="57"/>
      <c r="P21" s="88"/>
    </row>
    <row r="22" spans="1:18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88"/>
    </row>
    <row r="23" spans="1:18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5" right="0.75" top="1" bottom="1" header="0.5" footer="0.5"/>
  <pageSetup paperSize="9" scale="3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view="pageBreakPreview" topLeftCell="G4" zoomScale="60" zoomScaleNormal="60" workbookViewId="0">
      <selection activeCell="R20" sqref="R20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" style="2" bestFit="1" customWidth="1"/>
    <col min="20" max="16384" width="8.85546875" style="2"/>
  </cols>
  <sheetData>
    <row r="1" spans="1:19" s="8" customFormat="1" ht="65.25" customHeight="1" x14ac:dyDescent="0.2">
      <c r="A1" s="4"/>
      <c r="B1" s="114" t="s">
        <v>0</v>
      </c>
      <c r="C1" s="114"/>
      <c r="D1" s="105" t="s">
        <v>44</v>
      </c>
      <c r="E1" s="105"/>
      <c r="F1" s="47">
        <v>41913</v>
      </c>
      <c r="G1" s="101" t="s">
        <v>75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202989</v>
      </c>
      <c r="Q1" s="3" t="s">
        <v>28</v>
      </c>
      <c r="R1" s="98">
        <f>SUM(R11,R13:R18,R20:R23)</f>
        <v>1496.4700000000003</v>
      </c>
    </row>
    <row r="2" spans="1:19" s="8" customFormat="1" ht="57.75" customHeight="1" x14ac:dyDescent="0.2">
      <c r="A2" s="4"/>
      <c r="B2" s="104" t="s">
        <v>2</v>
      </c>
      <c r="C2" s="104"/>
      <c r="D2" s="105"/>
      <c r="E2" s="105"/>
      <c r="F2" s="9"/>
      <c r="G2" s="9"/>
      <c r="N2" s="10" t="s">
        <v>3</v>
      </c>
      <c r="O2" s="11"/>
      <c r="P2" s="12"/>
      <c r="Q2" s="3" t="s">
        <v>27</v>
      </c>
      <c r="R2" s="98"/>
    </row>
    <row r="3" spans="1:19" s="8" customFormat="1" ht="35.25" customHeight="1" x14ac:dyDescent="0.2">
      <c r="A3" s="4"/>
      <c r="B3" s="104" t="s">
        <v>26</v>
      </c>
      <c r="C3" s="104"/>
      <c r="D3" s="105" t="s">
        <v>28</v>
      </c>
      <c r="E3" s="105"/>
      <c r="N3" s="10" t="s">
        <v>4</v>
      </c>
      <c r="O3" s="11"/>
      <c r="P3" s="58">
        <f>+O7</f>
        <v>202989</v>
      </c>
      <c r="Q3" s="13"/>
      <c r="R3" s="98">
        <f>SUM(R12,R19,R21:R22)+218.36+146.93+474.24+23.28</f>
        <v>1496.47</v>
      </c>
    </row>
    <row r="4" spans="1:19" s="8" customFormat="1" ht="35.25" customHeight="1" thickBot="1" x14ac:dyDescent="0.25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9" s="8" customFormat="1" ht="43.5" customHeight="1" thickTop="1" thickBot="1" x14ac:dyDescent="0.25">
      <c r="A5" s="4"/>
      <c r="B5" s="19" t="s">
        <v>6</v>
      </c>
      <c r="C5" s="20"/>
      <c r="D5" s="55">
        <v>23</v>
      </c>
      <c r="E5" s="14"/>
      <c r="F5" s="10" t="s">
        <v>7</v>
      </c>
      <c r="G5" s="73">
        <v>1.73</v>
      </c>
      <c r="N5" s="103" t="s">
        <v>8</v>
      </c>
      <c r="O5" s="103"/>
      <c r="P5" s="54">
        <f>P1-P2-P3-P4</f>
        <v>0</v>
      </c>
      <c r="Q5" s="13"/>
      <c r="R5" s="98">
        <f>R1-R3</f>
        <v>0</v>
      </c>
    </row>
    <row r="6" spans="1:19" s="8" customFormat="1" ht="43.5" customHeight="1" thickTop="1" thickBot="1" x14ac:dyDescent="0.25">
      <c r="A6" s="4"/>
      <c r="B6" s="52" t="s">
        <v>64</v>
      </c>
      <c r="C6" s="52"/>
      <c r="D6" s="14"/>
      <c r="E6" s="14"/>
      <c r="F6" s="10" t="s">
        <v>10</v>
      </c>
      <c r="G6" s="92">
        <v>11.11</v>
      </c>
      <c r="Q6" s="13"/>
    </row>
    <row r="7" spans="1:19" s="8" customFormat="1" ht="27" customHeight="1" thickTop="1" thickBot="1" x14ac:dyDescent="0.25">
      <c r="A7" s="137" t="s">
        <v>30</v>
      </c>
      <c r="B7" s="138"/>
      <c r="C7" s="139"/>
      <c r="D7" s="140" t="s">
        <v>11</v>
      </c>
      <c r="E7" s="141"/>
      <c r="F7" s="141"/>
      <c r="G7" s="93">
        <f t="shared" ref="G7:O7" si="0">SUM(G11:G23)</f>
        <v>0</v>
      </c>
      <c r="H7" s="91">
        <f t="shared" si="0"/>
        <v>0</v>
      </c>
      <c r="I7" s="75">
        <f t="shared" si="0"/>
        <v>0</v>
      </c>
      <c r="J7" s="75">
        <f t="shared" si="0"/>
        <v>78320</v>
      </c>
      <c r="K7" s="75">
        <f t="shared" si="0"/>
        <v>22788</v>
      </c>
      <c r="L7" s="75">
        <f t="shared" si="0"/>
        <v>0</v>
      </c>
      <c r="M7" s="76">
        <f t="shared" si="0"/>
        <v>101881</v>
      </c>
      <c r="N7" s="74">
        <f t="shared" si="0"/>
        <v>202989</v>
      </c>
      <c r="O7" s="77">
        <f t="shared" si="0"/>
        <v>202989</v>
      </c>
      <c r="P7" s="13">
        <f>+N7-SUM(H7:M7)</f>
        <v>0</v>
      </c>
    </row>
    <row r="8" spans="1:19" ht="36" customHeight="1" thickTop="1" thickBot="1" x14ac:dyDescent="0.25">
      <c r="A8" s="121"/>
      <c r="B8" s="123" t="s">
        <v>12</v>
      </c>
      <c r="C8" s="123" t="s">
        <v>13</v>
      </c>
      <c r="D8" s="142" t="s">
        <v>25</v>
      </c>
      <c r="E8" s="123" t="s">
        <v>33</v>
      </c>
      <c r="F8" s="144" t="s">
        <v>32</v>
      </c>
      <c r="G8" s="145" t="s">
        <v>15</v>
      </c>
      <c r="H8" s="147" t="s">
        <v>16</v>
      </c>
      <c r="I8" s="107" t="s">
        <v>37</v>
      </c>
      <c r="J8" s="106" t="s">
        <v>39</v>
      </c>
      <c r="K8" s="106" t="s">
        <v>38</v>
      </c>
      <c r="L8" s="148" t="s">
        <v>22</v>
      </c>
      <c r="M8" s="149"/>
      <c r="N8" s="119" t="s">
        <v>17</v>
      </c>
      <c r="O8" s="131" t="s">
        <v>18</v>
      </c>
      <c r="P8" s="117" t="s">
        <v>19</v>
      </c>
      <c r="Q8" s="2"/>
      <c r="R8" s="132" t="s">
        <v>40</v>
      </c>
    </row>
    <row r="9" spans="1:19" ht="36" customHeight="1" thickTop="1" thickBot="1" x14ac:dyDescent="0.25">
      <c r="A9" s="121"/>
      <c r="B9" s="123" t="s">
        <v>12</v>
      </c>
      <c r="C9" s="123"/>
      <c r="D9" s="143"/>
      <c r="E9" s="123"/>
      <c r="F9" s="144"/>
      <c r="G9" s="146"/>
      <c r="H9" s="147" t="s">
        <v>37</v>
      </c>
      <c r="I9" s="107" t="s">
        <v>37</v>
      </c>
      <c r="J9" s="107"/>
      <c r="K9" s="107" t="s">
        <v>36</v>
      </c>
      <c r="L9" s="112" t="s">
        <v>23</v>
      </c>
      <c r="M9" s="136" t="s">
        <v>24</v>
      </c>
      <c r="N9" s="119"/>
      <c r="O9" s="131"/>
      <c r="P9" s="117"/>
      <c r="Q9" s="2"/>
      <c r="R9" s="133"/>
    </row>
    <row r="10" spans="1:19" ht="37.5" customHeight="1" thickTop="1" thickBot="1" x14ac:dyDescent="0.25">
      <c r="A10" s="121"/>
      <c r="B10" s="123"/>
      <c r="C10" s="123"/>
      <c r="D10" s="143"/>
      <c r="E10" s="123"/>
      <c r="F10" s="144"/>
      <c r="G10" s="90" t="s">
        <v>20</v>
      </c>
      <c r="H10" s="147"/>
      <c r="I10" s="107"/>
      <c r="J10" s="107"/>
      <c r="K10" s="107"/>
      <c r="L10" s="135"/>
      <c r="M10" s="116"/>
      <c r="N10" s="119"/>
      <c r="O10" s="131"/>
      <c r="P10" s="117"/>
      <c r="Q10" s="2"/>
      <c r="R10" s="134"/>
    </row>
    <row r="11" spans="1:19" ht="30" customHeight="1" thickTop="1" x14ac:dyDescent="0.2">
      <c r="A11" s="27">
        <v>1</v>
      </c>
      <c r="B11" s="45">
        <v>41926</v>
      </c>
      <c r="C11" s="29" t="s">
        <v>65</v>
      </c>
      <c r="D11" s="30" t="s">
        <v>45</v>
      </c>
      <c r="E11" s="30" t="s">
        <v>66</v>
      </c>
      <c r="F11" s="31" t="s">
        <v>64</v>
      </c>
      <c r="G11" s="89"/>
      <c r="H11" s="33">
        <f>IF($D$3="si",($G$5/$G$6*G11),IF($D$3="no",G11*$G$4,0))</f>
        <v>0</v>
      </c>
      <c r="I11" s="34"/>
      <c r="J11" s="35">
        <v>31980</v>
      </c>
      <c r="K11" s="64"/>
      <c r="L11" s="64"/>
      <c r="M11" s="38"/>
      <c r="N11" s="39">
        <f>SUM(H11:M11)</f>
        <v>31980</v>
      </c>
      <c r="O11" s="40">
        <v>29540</v>
      </c>
      <c r="P11" s="41"/>
      <c r="Q11" s="2"/>
      <c r="R11" s="68">
        <f>218.36+10.94</f>
        <v>229.3</v>
      </c>
    </row>
    <row r="12" spans="1:19" ht="30" customHeight="1" x14ac:dyDescent="0.2">
      <c r="A12" s="42">
        <v>2</v>
      </c>
      <c r="B12" s="28">
        <v>41926</v>
      </c>
      <c r="C12" s="29" t="s">
        <v>65</v>
      </c>
      <c r="D12" s="30" t="s">
        <v>52</v>
      </c>
      <c r="E12" s="30" t="s">
        <v>66</v>
      </c>
      <c r="F12" s="31" t="s">
        <v>64</v>
      </c>
      <c r="G12" s="32"/>
      <c r="H12" s="33">
        <f>IF($D$3="si",($G$5/$G$6*G12),IF($D$3="no",G12*$G$4,0))</f>
        <v>0</v>
      </c>
      <c r="I12" s="34"/>
      <c r="J12" s="35"/>
      <c r="K12" s="64"/>
      <c r="L12" s="37"/>
      <c r="M12" s="38"/>
      <c r="N12" s="39">
        <f t="shared" ref="N12:N23" si="1">SUM(H12:M12)</f>
        <v>0</v>
      </c>
      <c r="O12" s="43">
        <v>20000</v>
      </c>
      <c r="P12" s="41"/>
      <c r="Q12" s="2"/>
      <c r="R12" s="151">
        <v>100.6</v>
      </c>
    </row>
    <row r="13" spans="1:19" ht="30" customHeight="1" x14ac:dyDescent="0.2">
      <c r="A13" s="42">
        <v>3</v>
      </c>
      <c r="B13" s="28">
        <v>41926</v>
      </c>
      <c r="C13" s="29" t="s">
        <v>65</v>
      </c>
      <c r="D13" s="30" t="s">
        <v>67</v>
      </c>
      <c r="E13" s="30" t="s">
        <v>66</v>
      </c>
      <c r="F13" s="31" t="s">
        <v>64</v>
      </c>
      <c r="G13" s="32"/>
      <c r="H13" s="33">
        <f t="shared" ref="H13:H23" si="2">IF($D$3="si",($G$5/$G$6*G13),IF($D$3="no",G13*$G$4,0))</f>
        <v>0</v>
      </c>
      <c r="I13" s="34"/>
      <c r="J13" s="35"/>
      <c r="K13" s="64"/>
      <c r="L13" s="37"/>
      <c r="M13" s="38">
        <v>13992</v>
      </c>
      <c r="N13" s="39">
        <f t="shared" si="1"/>
        <v>13992</v>
      </c>
      <c r="O13" s="43">
        <v>13630</v>
      </c>
      <c r="P13" s="41" t="str">
        <f t="shared" ref="P13:P23" si="3">IF(F13="Milano","X","")</f>
        <v/>
      </c>
      <c r="Q13" s="2"/>
      <c r="R13" s="69">
        <f>146.93+1.66</f>
        <v>148.59</v>
      </c>
    </row>
    <row r="14" spans="1:19" ht="30" customHeight="1" x14ac:dyDescent="0.2">
      <c r="A14" s="42">
        <v>4</v>
      </c>
      <c r="B14" s="28">
        <v>41926</v>
      </c>
      <c r="C14" s="29" t="s">
        <v>65</v>
      </c>
      <c r="D14" s="30" t="s">
        <v>68</v>
      </c>
      <c r="E14" s="30" t="s">
        <v>66</v>
      </c>
      <c r="F14" s="31" t="s">
        <v>64</v>
      </c>
      <c r="G14" s="32"/>
      <c r="H14" s="33">
        <f t="shared" si="2"/>
        <v>0</v>
      </c>
      <c r="I14" s="34"/>
      <c r="J14" s="35"/>
      <c r="K14" s="64">
        <v>2268</v>
      </c>
      <c r="L14" s="37"/>
      <c r="M14" s="38"/>
      <c r="N14" s="39">
        <f t="shared" si="1"/>
        <v>2268</v>
      </c>
      <c r="O14" s="43"/>
      <c r="P14" s="41" t="str">
        <f t="shared" si="3"/>
        <v/>
      </c>
      <c r="Q14" s="2"/>
      <c r="R14" s="70">
        <v>10.68</v>
      </c>
      <c r="S14" s="102"/>
    </row>
    <row r="15" spans="1:19" ht="30" customHeight="1" x14ac:dyDescent="0.2">
      <c r="A15" s="42">
        <v>5</v>
      </c>
      <c r="B15" s="28">
        <v>41927</v>
      </c>
      <c r="C15" s="29" t="s">
        <v>65</v>
      </c>
      <c r="D15" s="30" t="s">
        <v>68</v>
      </c>
      <c r="E15" s="30" t="s">
        <v>66</v>
      </c>
      <c r="F15" s="31" t="s">
        <v>64</v>
      </c>
      <c r="G15" s="32"/>
      <c r="H15" s="33">
        <f t="shared" si="2"/>
        <v>0</v>
      </c>
      <c r="I15" s="34"/>
      <c r="J15" s="35"/>
      <c r="K15" s="64">
        <v>20520</v>
      </c>
      <c r="L15" s="37"/>
      <c r="M15" s="38"/>
      <c r="N15" s="39">
        <f t="shared" si="1"/>
        <v>20520</v>
      </c>
      <c r="O15" s="43"/>
      <c r="P15" s="41" t="str">
        <f t="shared" si="3"/>
        <v/>
      </c>
      <c r="Q15" s="2"/>
      <c r="R15" s="71">
        <v>150.04</v>
      </c>
      <c r="S15" s="102"/>
    </row>
    <row r="16" spans="1:19" ht="30" customHeight="1" x14ac:dyDescent="0.2">
      <c r="A16" s="42">
        <v>6</v>
      </c>
      <c r="B16" s="28">
        <v>41927</v>
      </c>
      <c r="C16" s="29" t="s">
        <v>65</v>
      </c>
      <c r="D16" s="100" t="s">
        <v>45</v>
      </c>
      <c r="E16" s="30" t="s">
        <v>66</v>
      </c>
      <c r="F16" s="31" t="s">
        <v>64</v>
      </c>
      <c r="G16" s="32"/>
      <c r="H16" s="33">
        <f t="shared" si="2"/>
        <v>0</v>
      </c>
      <c r="I16" s="34"/>
      <c r="J16" s="35">
        <v>5340</v>
      </c>
      <c r="K16" s="64"/>
      <c r="L16" s="37"/>
      <c r="M16" s="38"/>
      <c r="N16" s="39">
        <f t="shared" si="1"/>
        <v>5340</v>
      </c>
      <c r="O16" s="43"/>
      <c r="P16" s="41" t="str">
        <f t="shared" si="3"/>
        <v/>
      </c>
      <c r="Q16" s="2"/>
      <c r="R16" s="70">
        <v>32.31</v>
      </c>
    </row>
    <row r="17" spans="1:19" ht="30" customHeight="1" x14ac:dyDescent="0.2">
      <c r="A17" s="42">
        <v>7</v>
      </c>
      <c r="B17" s="28">
        <v>41927</v>
      </c>
      <c r="C17" s="29" t="s">
        <v>65</v>
      </c>
      <c r="D17" s="100" t="s">
        <v>69</v>
      </c>
      <c r="E17" s="30" t="s">
        <v>66</v>
      </c>
      <c r="F17" s="31" t="s">
        <v>64</v>
      </c>
      <c r="G17" s="32"/>
      <c r="H17" s="33">
        <f t="shared" si="2"/>
        <v>0</v>
      </c>
      <c r="I17" s="34"/>
      <c r="J17" s="35"/>
      <c r="K17" s="64"/>
      <c r="L17" s="37"/>
      <c r="M17" s="38">
        <v>65648</v>
      </c>
      <c r="N17" s="39">
        <f t="shared" si="1"/>
        <v>65648</v>
      </c>
      <c r="O17" s="43">
        <v>64368</v>
      </c>
      <c r="P17" s="41" t="str">
        <f t="shared" si="3"/>
        <v/>
      </c>
      <c r="Q17" s="2"/>
      <c r="R17" s="70">
        <f>474.24+2.42</f>
        <v>476.66</v>
      </c>
      <c r="S17" s="150"/>
    </row>
    <row r="18" spans="1:19" ht="30" customHeight="1" x14ac:dyDescent="0.2">
      <c r="A18" s="42">
        <v>8</v>
      </c>
      <c r="B18" s="28">
        <v>41928</v>
      </c>
      <c r="C18" s="29" t="s">
        <v>65</v>
      </c>
      <c r="D18" s="100" t="s">
        <v>45</v>
      </c>
      <c r="E18" s="30" t="s">
        <v>66</v>
      </c>
      <c r="F18" s="31" t="s">
        <v>64</v>
      </c>
      <c r="G18" s="32"/>
      <c r="H18" s="33">
        <f t="shared" si="2"/>
        <v>0</v>
      </c>
      <c r="I18" s="34"/>
      <c r="J18" s="35">
        <v>9450</v>
      </c>
      <c r="K18" s="64"/>
      <c r="L18" s="37"/>
      <c r="M18" s="38"/>
      <c r="N18" s="39">
        <f t="shared" si="1"/>
        <v>9450</v>
      </c>
      <c r="O18" s="43"/>
      <c r="P18" s="41" t="str">
        <f t="shared" si="3"/>
        <v/>
      </c>
      <c r="Q18" s="2"/>
      <c r="R18" s="70">
        <v>62.7</v>
      </c>
    </row>
    <row r="19" spans="1:19" ht="30" customHeight="1" x14ac:dyDescent="0.2">
      <c r="A19" s="42">
        <v>9</v>
      </c>
      <c r="B19" s="28">
        <v>41929</v>
      </c>
      <c r="C19" s="29" t="s">
        <v>65</v>
      </c>
      <c r="D19" s="30" t="s">
        <v>52</v>
      </c>
      <c r="E19" s="30" t="s">
        <v>66</v>
      </c>
      <c r="F19" s="31" t="s">
        <v>64</v>
      </c>
      <c r="G19" s="32"/>
      <c r="H19" s="33">
        <f t="shared" si="2"/>
        <v>0</v>
      </c>
      <c r="I19" s="34"/>
      <c r="J19" s="35"/>
      <c r="K19" s="64"/>
      <c r="L19" s="37"/>
      <c r="M19" s="38"/>
      <c r="N19" s="39">
        <f t="shared" si="1"/>
        <v>0</v>
      </c>
      <c r="O19" s="43">
        <v>25000</v>
      </c>
      <c r="P19" s="41" t="str">
        <f t="shared" si="3"/>
        <v/>
      </c>
      <c r="Q19" s="2"/>
      <c r="R19" s="152">
        <v>185.33</v>
      </c>
    </row>
    <row r="20" spans="1:19" ht="30" customHeight="1" x14ac:dyDescent="0.2">
      <c r="A20" s="42">
        <v>10</v>
      </c>
      <c r="B20" s="28">
        <v>41929</v>
      </c>
      <c r="C20" s="29" t="s">
        <v>65</v>
      </c>
      <c r="D20" s="30" t="s">
        <v>45</v>
      </c>
      <c r="E20" s="30" t="s">
        <v>66</v>
      </c>
      <c r="F20" s="31" t="s">
        <v>64</v>
      </c>
      <c r="G20" s="32"/>
      <c r="H20" s="33">
        <f t="shared" si="2"/>
        <v>0</v>
      </c>
      <c r="I20" s="34"/>
      <c r="J20" s="35">
        <v>6500</v>
      </c>
      <c r="K20" s="64"/>
      <c r="L20" s="37"/>
      <c r="M20" s="38"/>
      <c r="N20" s="39">
        <f t="shared" si="1"/>
        <v>6500</v>
      </c>
      <c r="O20" s="43">
        <v>3160</v>
      </c>
      <c r="P20" s="41" t="str">
        <f t="shared" si="3"/>
        <v/>
      </c>
      <c r="Q20" s="2"/>
      <c r="R20" s="70">
        <f>23.28+15.18</f>
        <v>38.46</v>
      </c>
    </row>
    <row r="21" spans="1:19" ht="30" customHeight="1" x14ac:dyDescent="0.2">
      <c r="A21" s="42">
        <v>11</v>
      </c>
      <c r="B21" s="28">
        <v>41930</v>
      </c>
      <c r="C21" s="29" t="s">
        <v>65</v>
      </c>
      <c r="D21" s="30" t="s">
        <v>45</v>
      </c>
      <c r="E21" s="30" t="s">
        <v>66</v>
      </c>
      <c r="F21" s="31" t="s">
        <v>64</v>
      </c>
      <c r="G21" s="32"/>
      <c r="H21" s="33">
        <f t="shared" si="2"/>
        <v>0</v>
      </c>
      <c r="I21" s="34"/>
      <c r="J21" s="36">
        <v>25050</v>
      </c>
      <c r="K21" s="37"/>
      <c r="L21" s="37"/>
      <c r="M21" s="38"/>
      <c r="N21" s="39">
        <f t="shared" si="1"/>
        <v>25050</v>
      </c>
      <c r="O21" s="43">
        <v>25050</v>
      </c>
      <c r="P21" s="41" t="str">
        <f t="shared" si="3"/>
        <v/>
      </c>
      <c r="Q21" s="2"/>
      <c r="R21" s="70">
        <v>183.87</v>
      </c>
    </row>
    <row r="22" spans="1:19" ht="30" customHeight="1" x14ac:dyDescent="0.2">
      <c r="A22" s="42">
        <v>12</v>
      </c>
      <c r="B22" s="28">
        <v>41930</v>
      </c>
      <c r="C22" s="29" t="s">
        <v>65</v>
      </c>
      <c r="D22" s="30" t="s">
        <v>71</v>
      </c>
      <c r="E22" s="30" t="s">
        <v>66</v>
      </c>
      <c r="F22" s="31" t="s">
        <v>64</v>
      </c>
      <c r="G22" s="32"/>
      <c r="H22" s="33">
        <f t="shared" si="2"/>
        <v>0</v>
      </c>
      <c r="I22" s="35"/>
      <c r="J22" s="35"/>
      <c r="K22" s="64"/>
      <c r="L22" s="37"/>
      <c r="M22" s="38">
        <v>22241</v>
      </c>
      <c r="N22" s="39">
        <f t="shared" si="1"/>
        <v>22241</v>
      </c>
      <c r="O22" s="43">
        <v>22241</v>
      </c>
      <c r="P22" s="41" t="str">
        <f t="shared" si="3"/>
        <v/>
      </c>
      <c r="Q22" s="2"/>
      <c r="R22" s="70">
        <v>163.86</v>
      </c>
    </row>
    <row r="23" spans="1:19" ht="30" customHeight="1" x14ac:dyDescent="0.2">
      <c r="A23" s="42">
        <v>13</v>
      </c>
      <c r="B23" s="28"/>
      <c r="C23" s="29"/>
      <c r="D23" s="30"/>
      <c r="E23" s="30"/>
      <c r="F23" s="31"/>
      <c r="G23" s="32"/>
      <c r="H23" s="33">
        <f t="shared" si="2"/>
        <v>0</v>
      </c>
      <c r="I23" s="46"/>
      <c r="J23" s="36"/>
      <c r="K23" s="37"/>
      <c r="L23" s="37"/>
      <c r="M23" s="38"/>
      <c r="N23" s="39">
        <f t="shared" si="1"/>
        <v>0</v>
      </c>
      <c r="O23" s="43"/>
      <c r="P23" s="41" t="str">
        <f t="shared" si="3"/>
        <v/>
      </c>
      <c r="Q23" s="2"/>
      <c r="R23" s="70"/>
    </row>
    <row r="24" spans="1:19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9" x14ac:dyDescent="0.2">
      <c r="A25" s="78"/>
      <c r="B25" s="79"/>
      <c r="C25" s="80"/>
      <c r="D25" s="81"/>
      <c r="E25" s="81"/>
      <c r="F25" s="82"/>
      <c r="G25" s="83"/>
      <c r="H25" s="84"/>
      <c r="I25" s="85"/>
      <c r="J25" s="85"/>
      <c r="K25" s="85"/>
      <c r="L25" s="85"/>
      <c r="M25" s="85"/>
      <c r="N25" s="86"/>
      <c r="O25" s="87"/>
      <c r="P25" s="88"/>
    </row>
    <row r="26" spans="1:19" x14ac:dyDescent="0.2">
      <c r="A26" s="56"/>
      <c r="B26" s="72" t="s">
        <v>41</v>
      </c>
      <c r="C26" s="72"/>
      <c r="D26" s="72"/>
      <c r="E26" s="57"/>
      <c r="F26" s="57"/>
      <c r="G26" s="72" t="s">
        <v>43</v>
      </c>
      <c r="H26" s="72"/>
      <c r="I26" s="72"/>
      <c r="J26" s="57"/>
      <c r="K26" s="57"/>
      <c r="L26" s="72" t="s">
        <v>42</v>
      </c>
      <c r="M26" s="72"/>
      <c r="N26" s="72"/>
      <c r="O26" s="57"/>
      <c r="P26" s="88"/>
    </row>
    <row r="27" spans="1:19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88"/>
    </row>
    <row r="28" spans="1:19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5">
      <formula1>1</formula1>
      <formula2>0</formula2>
    </dataValidation>
    <dataValidation type="date" operator="greaterThanOrEqual" showErrorMessage="1" errorTitle="Data" error="Inserire una data superiore al 1/11/2000" sqref="B25 B11">
      <formula1>36831</formula1>
      <formula2>0</formula2>
    </dataValidation>
    <dataValidation type="textLength" operator="greaterThan" sqref="F25">
      <formula1>1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decimal" operator="greaterThanOrEqual" allowBlank="1" showErrorMessage="1" errorTitle="Valore" error="Inserire un numero maggiore o uguale a 0 (zero)!" sqref="H25:M25 M18:M22 H12:H23 J13:L22 I17:I22 J11:M12 H11:I11 I23:M2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4803149606299213" right="0.74803149606299213" top="1.76" bottom="0.98425196850393704" header="0.51181102362204722" footer="0.51181102362204722"/>
  <pageSetup paperSize="9" scale="3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Nota Spese Euro</vt:lpstr>
      <vt:lpstr>Nota Spese Instanbul</vt:lpstr>
      <vt:lpstr>Nota Spese Qatar</vt:lpstr>
      <vt:lpstr>Nota Spese Tokyo</vt:lpstr>
      <vt:lpstr>'Nota Spese Euro'!Area_stampa</vt:lpstr>
      <vt:lpstr>'Nota Spese Instanbul'!Area_stampa</vt:lpstr>
      <vt:lpstr>'Nota Spese Euro'!Titoli_stampa</vt:lpstr>
      <vt:lpstr>'Nota Spese Instanbul'!Titoli_stampa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2014-11-10T14:26:08Z</cp:lastPrinted>
  <dcterms:created xsi:type="dcterms:W3CDTF">2007-03-06T14:42:56Z</dcterms:created>
  <dcterms:modified xsi:type="dcterms:W3CDTF">2014-11-11T09:07:59Z</dcterms:modified>
</cp:coreProperties>
</file>