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15480" windowHeight="8010" tabRatio="433" activeTab="3"/>
  </bookViews>
  <sheets>
    <sheet name="Nota Spese Italia" sheetId="1" r:id="rId1"/>
    <sheet name="Nota Spese USD" sheetId="4" r:id="rId2"/>
    <sheet name="Nota Spese EGP" sheetId="5" r:id="rId3"/>
    <sheet name="Nota Spese QAR" sheetId="6" r:id="rId4"/>
  </sheets>
  <definedNames>
    <definedName name="_xlnm.Print_Area" localSheetId="0">'Nota Spese Italia'!$A$1:$S$24</definedName>
    <definedName name="_xlnm.Print_Titles" localSheetId="0">'Nota Spese Italia'!$7:$10</definedName>
  </definedNames>
  <calcPr calcId="125725"/>
</workbook>
</file>

<file path=xl/calcChain.xml><?xml version="1.0" encoding="utf-8"?>
<calcChain xmlns="http://schemas.openxmlformats.org/spreadsheetml/2006/main">
  <c r="R3" i="6"/>
  <c r="R1"/>
  <c r="P18"/>
  <c r="N18"/>
  <c r="H18"/>
  <c r="P17"/>
  <c r="H17"/>
  <c r="N17" s="1"/>
  <c r="P16"/>
  <c r="H16"/>
  <c r="N16" s="1"/>
  <c r="P15"/>
  <c r="N15"/>
  <c r="H15"/>
  <c r="P14"/>
  <c r="N14"/>
  <c r="H14"/>
  <c r="P19" l="1"/>
  <c r="H19"/>
  <c r="N19" s="1"/>
  <c r="P13"/>
  <c r="H13"/>
  <c r="N13" s="1"/>
  <c r="H12"/>
  <c r="N12" s="1"/>
  <c r="H11"/>
  <c r="N11" s="1"/>
  <c r="R3" i="5"/>
  <c r="R1"/>
  <c r="R5" s="1"/>
  <c r="N14"/>
  <c r="J7"/>
  <c r="P18"/>
  <c r="N18"/>
  <c r="H18"/>
  <c r="P17"/>
  <c r="H17"/>
  <c r="N17" s="1"/>
  <c r="P16"/>
  <c r="H16"/>
  <c r="N16" s="1"/>
  <c r="P15"/>
  <c r="H15"/>
  <c r="N15" s="1"/>
  <c r="P14"/>
  <c r="H14"/>
  <c r="P13"/>
  <c r="H13"/>
  <c r="N13" s="1"/>
  <c r="P12"/>
  <c r="N12"/>
  <c r="H12"/>
  <c r="N11"/>
  <c r="H11"/>
  <c r="H12" i="4"/>
  <c r="H11"/>
  <c r="H7" i="1"/>
  <c r="H18"/>
  <c r="N18" s="1"/>
  <c r="H17"/>
  <c r="N17" s="1"/>
  <c r="H16"/>
  <c r="N16" s="1"/>
  <c r="H15"/>
  <c r="N15" s="1"/>
  <c r="H14"/>
  <c r="N14" s="1"/>
  <c r="H13"/>
  <c r="N13" s="1"/>
  <c r="H12"/>
  <c r="N12" s="1"/>
  <c r="H11"/>
  <c r="N11" s="1"/>
  <c r="P20" i="6"/>
  <c r="N20"/>
  <c r="O7"/>
  <c r="P3" s="1"/>
  <c r="M7"/>
  <c r="L7"/>
  <c r="K7"/>
  <c r="J7"/>
  <c r="I7"/>
  <c r="G7"/>
  <c r="R5" l="1"/>
  <c r="N7"/>
  <c r="H7"/>
  <c r="P1" s="1"/>
  <c r="P7" l="1"/>
  <c r="M1"/>
  <c r="P5"/>
  <c r="P20" i="5" l="1"/>
  <c r="N20"/>
  <c r="P19"/>
  <c r="H19"/>
  <c r="N19" s="1"/>
  <c r="O7"/>
  <c r="M7"/>
  <c r="L7"/>
  <c r="P1" s="1"/>
  <c r="K7"/>
  <c r="I7"/>
  <c r="G7"/>
  <c r="P3"/>
  <c r="N12" i="4"/>
  <c r="N11"/>
  <c r="N21"/>
  <c r="N20"/>
  <c r="N19"/>
  <c r="N18"/>
  <c r="N17"/>
  <c r="N16"/>
  <c r="P15"/>
  <c r="N15"/>
  <c r="P14"/>
  <c r="H14"/>
  <c r="N14" s="1"/>
  <c r="P13"/>
  <c r="H13"/>
  <c r="N13" s="1"/>
  <c r="O7"/>
  <c r="M7"/>
  <c r="L7"/>
  <c r="K7"/>
  <c r="J7"/>
  <c r="I7"/>
  <c r="G7"/>
  <c r="R3"/>
  <c r="P3"/>
  <c r="R1"/>
  <c r="I7" i="1"/>
  <c r="J7"/>
  <c r="K7"/>
  <c r="L7"/>
  <c r="M7"/>
  <c r="O7"/>
  <c r="P18"/>
  <c r="P17"/>
  <c r="P16"/>
  <c r="P15"/>
  <c r="P14"/>
  <c r="P13"/>
  <c r="R5" i="4" l="1"/>
  <c r="P1" i="1"/>
  <c r="H7" i="5"/>
  <c r="N7"/>
  <c r="N7" i="4"/>
  <c r="H7"/>
  <c r="P1" s="1"/>
  <c r="N7" i="1"/>
  <c r="P7" i="5" l="1"/>
  <c r="M1"/>
  <c r="P5"/>
  <c r="M1" i="4"/>
  <c r="P5"/>
  <c r="P7"/>
  <c r="P3" i="1" l="1"/>
  <c r="P5" l="1"/>
  <c r="P7"/>
  <c r="M1" l="1"/>
  <c r="G7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<sst xmlns="http://schemas.openxmlformats.org/spreadsheetml/2006/main" count="287" uniqueCount="82">
  <si>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</si>
  <si>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</si>
  <si>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</si>
  <si>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</si>
  <si>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</si>
  <si>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</si>
  <si>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</si>
  <si>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>TOTALE DOVUTO</t>
  </si>
  <si>
    <t>(importi in Euro € )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</si>
  <si>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</si>
  <si>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</si>
  <si>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</si>
  <si>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</si>
  <si>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</si>
  <si>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</si>
  <si>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</si>
  <si>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</si>
  <si>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</si>
  <si>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</si>
  <si>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</si>
  <si>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</si>
  <si>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</si>
  <si>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</si>
  <si>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</si>
  <si>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</si>
  <si>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</si>
  <si>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</si>
  <si>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</si>
  <si>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</si>
  <si>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</si>
  <si>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</si>
  <si>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</si>
  <si>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</si>
  <si>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</si>
  <si>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</si>
  <si>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</si>
  <si>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</si>
  <si>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Ford Fiesta 1.4 97CV</t>
  </si>
  <si>
    <t xml:space="preserve">Costo carburante - </t>
  </si>
  <si>
    <t>Consumo autovettura -</t>
  </si>
  <si>
    <t>SPESE ESTERO</t>
  </si>
  <si>
    <t>Paese</t>
  </si>
  <si>
    <t>Valuta</t>
  </si>
  <si>
    <t>SPESE VITTO / ALLOGGIO</t>
  </si>
  <si>
    <t>Controvalore € Carta Credito</t>
  </si>
  <si>
    <t>Costo Carburante</t>
  </si>
  <si>
    <t>Italia</t>
  </si>
  <si>
    <t>€</t>
  </si>
  <si>
    <t>Emad Shehata</t>
  </si>
  <si>
    <t>Marco Bettini</t>
  </si>
  <si>
    <t xml:space="preserve"> </t>
  </si>
  <si>
    <t>DEMO EGITTO</t>
  </si>
  <si>
    <t>USD</t>
  </si>
  <si>
    <t>(importi in Valuta USD)</t>
  </si>
  <si>
    <t>Prelievo Contanti</t>
  </si>
  <si>
    <t>Egitto</t>
  </si>
  <si>
    <t>EGP</t>
  </si>
  <si>
    <t>(importi in Valuta EGP)</t>
  </si>
  <si>
    <t>Taxi Emad</t>
  </si>
  <si>
    <t>DEMO QATAR</t>
  </si>
  <si>
    <t>Malpensa Express Emad</t>
  </si>
  <si>
    <t>Caffè Emad</t>
  </si>
  <si>
    <t>Colazione Emad</t>
  </si>
  <si>
    <t>08_01</t>
  </si>
  <si>
    <t>08_02</t>
  </si>
  <si>
    <t>Extra Hotel Emad</t>
  </si>
  <si>
    <t>08_03</t>
  </si>
  <si>
    <t>Cena Emad- Walter-
Lorenzo</t>
  </si>
  <si>
    <t>Taxi Emad- Walter- Lorenzo</t>
  </si>
  <si>
    <r>
      <t xml:space="preserve">VISTO EGITTO: EMAD-WALTER-LORENZO </t>
    </r>
    <r>
      <rPr>
        <b/>
        <sz val="14"/>
        <color rgb="FFFF0000"/>
        <rFont val="Gulim"/>
        <family val="2"/>
      </rPr>
      <t>(manca giustificativo)</t>
    </r>
  </si>
  <si>
    <t>Extra Hotel Lorenzo</t>
  </si>
  <si>
    <t>Abbuono su Extra Hotel Lorenzo</t>
  </si>
  <si>
    <t>Visto</t>
  </si>
  <si>
    <t>Doha</t>
  </si>
  <si>
    <t>Cena Emad+ Alessandro+ Romain</t>
  </si>
  <si>
    <t>Caffè Emad+ Alessandro</t>
  </si>
  <si>
    <t>Consegna Contanti</t>
  </si>
  <si>
    <t>08_04</t>
  </si>
  <si>
    <t>(importi in Valuta QAR)</t>
  </si>
  <si>
    <t>QAR</t>
  </si>
  <si>
    <t>Extra Hotel + Bevute e Cena</t>
  </si>
  <si>
    <t>Extra Hotel + Bevute e conference Room meeting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</si>
</sst>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4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  <font>
      <b/>
      <i/>
      <sz val="20"/>
      <color indexed="10"/>
      <name val="Gulim"/>
      <family val="2"/>
    </font>
    <font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/>
      <top style="medium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9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71" fontId="1" fillId="0" borderId="14" xfId="0" applyNumberFormat="1" applyFont="1" applyBorder="1" applyAlignment="1" applyProtection="1">
      <alignment horizontal="right" vertical="center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2" xfId="0" applyNumberFormat="1" applyFont="1" applyBorder="1" applyAlignment="1" applyProtection="1">
      <alignment horizontal="right" vertical="center"/>
      <protection locked="0"/>
    </xf>
    <xf numFmtId="171" fontId="1" fillId="0" borderId="16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64" fontId="1" fillId="3" borderId="20" xfId="1" applyFont="1" applyFill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vertical="center"/>
    </xf>
    <xf numFmtId="169" fontId="1" fillId="6" borderId="22" xfId="0" applyNumberFormat="1" applyFont="1" applyFill="1" applyBorder="1" applyAlignment="1" applyProtection="1">
      <alignment horizontal="center" vertical="center"/>
    </xf>
    <xf numFmtId="4" fontId="1" fillId="4" borderId="20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170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3" xfId="0" applyFont="1" applyFill="1" applyBorder="1" applyAlignment="1" applyProtection="1">
      <alignment horizontal="center" vertical="center"/>
    </xf>
    <xf numFmtId="171" fontId="1" fillId="0" borderId="40" xfId="0" applyNumberFormat="1" applyFont="1" applyBorder="1" applyAlignment="1" applyProtection="1">
      <alignment horizontal="righ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</xf>
    <xf numFmtId="0" fontId="2" fillId="0" borderId="41" xfId="0" applyFont="1" applyBorder="1" applyAlignment="1" applyProtection="1">
      <alignment vertical="center"/>
    </xf>
    <xf numFmtId="0" fontId="1" fillId="9" borderId="42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4" fontId="1" fillId="9" borderId="0" xfId="0" applyNumberFormat="1" applyFont="1" applyFill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172" fontId="2" fillId="0" borderId="0" xfId="0" applyNumberFormat="1" applyFont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2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6" xfId="0" applyNumberFormat="1" applyFont="1" applyFill="1" applyBorder="1" applyAlignment="1" applyProtection="1">
      <alignment horizontal="center" vertical="center"/>
    </xf>
    <xf numFmtId="4" fontId="1" fillId="2" borderId="47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0" fontId="1" fillId="2" borderId="56" xfId="0" applyFont="1" applyFill="1" applyBorder="1" applyAlignment="1" applyProtection="1">
      <alignment horizontal="center" vertical="center" wrapText="1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right" vertical="center" wrapText="1"/>
    </xf>
    <xf numFmtId="40" fontId="2" fillId="0" borderId="41" xfId="0" applyNumberFormat="1" applyFont="1" applyBorder="1" applyAlignment="1" applyProtection="1">
      <alignment vertical="center"/>
    </xf>
    <xf numFmtId="0" fontId="2" fillId="0" borderId="41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0" fontId="1" fillId="8" borderId="43" xfId="0" applyNumberFormat="1" applyFont="1" applyFill="1" applyBorder="1" applyAlignment="1" applyProtection="1">
      <alignment horizontal="center" vertical="center"/>
    </xf>
    <xf numFmtId="0" fontId="1" fillId="8" borderId="44" xfId="0" applyNumberFormat="1" applyFont="1" applyFill="1" applyBorder="1" applyAlignment="1" applyProtection="1">
      <alignment vertical="center"/>
    </xf>
    <xf numFmtId="0" fontId="1" fillId="8" borderId="45" xfId="0" applyNumberFormat="1" applyFont="1" applyFill="1" applyBorder="1" applyAlignment="1" applyProtection="1">
      <alignment vertical="center"/>
    </xf>
    <xf numFmtId="38" fontId="1" fillId="2" borderId="61" xfId="0" applyNumberFormat="1" applyFont="1" applyFill="1" applyBorder="1" applyAlignment="1" applyProtection="1">
      <alignment horizontal="center" vertical="center"/>
    </xf>
    <xf numFmtId="168" fontId="1" fillId="2" borderId="62" xfId="0" applyNumberFormat="1" applyFont="1" applyFill="1" applyBorder="1" applyAlignment="1" applyProtection="1">
      <alignment horizontal="right" vertical="center"/>
    </xf>
    <xf numFmtId="168" fontId="1" fillId="2" borderId="63" xfId="0" applyNumberFormat="1" applyFont="1" applyFill="1" applyBorder="1" applyAlignment="1" applyProtection="1">
      <alignment horizontal="right" vertical="center"/>
    </xf>
    <xf numFmtId="168" fontId="1" fillId="2" borderId="64" xfId="0" applyNumberFormat="1" applyFont="1" applyFill="1" applyBorder="1" applyAlignment="1" applyProtection="1">
      <alignment horizontal="right" vertical="center"/>
    </xf>
    <xf numFmtId="168" fontId="1" fillId="2" borderId="65" xfId="0" applyNumberFormat="1" applyFont="1" applyFill="1" applyBorder="1" applyAlignment="1" applyProtection="1">
      <alignment horizontal="right" vertical="center"/>
    </xf>
    <xf numFmtId="170" fontId="1" fillId="0" borderId="12" xfId="0" applyNumberFormat="1" applyFont="1" applyBorder="1" applyAlignment="1" applyProtection="1">
      <alignment horizontal="center" vertical="center"/>
      <protection locked="0"/>
    </xf>
    <xf numFmtId="0" fontId="2" fillId="7" borderId="64" xfId="0" applyFont="1" applyFill="1" applyBorder="1" applyAlignment="1" applyProtection="1">
      <alignment horizontal="center" vertical="center"/>
    </xf>
    <xf numFmtId="0" fontId="2" fillId="7" borderId="80" xfId="0" applyFont="1" applyFill="1" applyBorder="1" applyAlignment="1" applyProtection="1">
      <alignment horizontal="center" vertical="center"/>
    </xf>
    <xf numFmtId="0" fontId="1" fillId="2" borderId="83" xfId="0" applyFont="1" applyFill="1" applyBorder="1" applyAlignment="1" applyProtection="1">
      <alignment horizontal="center" vertical="center" wrapText="1"/>
    </xf>
    <xf numFmtId="170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171" fontId="11" fillId="0" borderId="15" xfId="0" applyNumberFormat="1" applyFont="1" applyBorder="1" applyAlignment="1" applyProtection="1">
      <alignment horizontal="right" vertical="center"/>
      <protection locked="0"/>
    </xf>
    <xf numFmtId="171" fontId="11" fillId="0" borderId="12" xfId="0" applyNumberFormat="1" applyFont="1" applyBorder="1" applyAlignment="1" applyProtection="1">
      <alignment horizontal="right" vertical="center"/>
      <protection locked="0"/>
    </xf>
    <xf numFmtId="171" fontId="11" fillId="0" borderId="40" xfId="0" applyNumberFormat="1" applyFont="1" applyBorder="1" applyAlignment="1" applyProtection="1">
      <alignment horizontal="right" vertical="center"/>
      <protection locked="0"/>
    </xf>
    <xf numFmtId="171" fontId="11" fillId="0" borderId="18" xfId="0" applyNumberFormat="1" applyFont="1" applyBorder="1" applyAlignment="1" applyProtection="1">
      <alignment horizontal="right" vertical="center"/>
      <protection locked="0"/>
    </xf>
    <xf numFmtId="171" fontId="11" fillId="0" borderId="19" xfId="0" applyNumberFormat="1" applyFont="1" applyBorder="1" applyAlignment="1" applyProtection="1">
      <alignment horizontal="right" vertical="center"/>
      <protection locked="0"/>
    </xf>
    <xf numFmtId="4" fontId="11" fillId="4" borderId="20" xfId="0" applyNumberFormat="1" applyFont="1" applyFill="1" applyBorder="1" applyAlignment="1" applyProtection="1">
      <alignment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</xf>
    <xf numFmtId="171" fontId="1" fillId="0" borderId="90" xfId="0" applyNumberFormat="1" applyFont="1" applyBorder="1" applyAlignment="1" applyProtection="1">
      <alignment horizontal="right" vertical="center"/>
    </xf>
    <xf numFmtId="166" fontId="11" fillId="5" borderId="7" xfId="0" applyNumberFormat="1" applyFont="1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38" fontId="1" fillId="0" borderId="91" xfId="0" applyNumberFormat="1" applyFont="1" applyBorder="1" applyAlignment="1" applyProtection="1">
      <alignment horizontal="center" vertical="center"/>
      <protection locked="0"/>
    </xf>
    <xf numFmtId="38" fontId="1" fillId="0" borderId="9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3" fontId="1" fillId="3" borderId="20" xfId="1" applyNumberFormat="1" applyFont="1" applyFill="1" applyBorder="1" applyAlignment="1" applyProtection="1">
      <alignment horizontal="right" vertical="center"/>
    </xf>
    <xf numFmtId="2" fontId="2" fillId="0" borderId="41" xfId="0" applyNumberFormat="1" applyFont="1" applyBorder="1" applyAlignment="1" applyProtection="1">
      <alignment horizontal="right" vertical="center" wrapText="1"/>
    </xf>
    <xf numFmtId="2" fontId="2" fillId="0" borderId="41" xfId="0" applyNumberFormat="1" applyFont="1" applyBorder="1" applyAlignment="1" applyProtection="1">
      <alignment vertical="center"/>
    </xf>
    <xf numFmtId="2" fontId="11" fillId="0" borderId="41" xfId="0" applyNumberFormat="1" applyFont="1" applyBorder="1" applyAlignment="1" applyProtection="1">
      <alignment horizontal="right" vertical="center"/>
    </xf>
    <xf numFmtId="170" fontId="11" fillId="0" borderId="12" xfId="0" applyNumberFormat="1" applyFont="1" applyBorder="1" applyAlignment="1" applyProtection="1">
      <alignment horizontal="center" vertical="center"/>
      <protection locked="0"/>
    </xf>
    <xf numFmtId="38" fontId="11" fillId="0" borderId="92" xfId="0" applyNumberFormat="1" applyFont="1" applyBorder="1" applyAlignment="1" applyProtection="1">
      <alignment horizontal="center" vertical="center"/>
      <protection locked="0"/>
    </xf>
    <xf numFmtId="171" fontId="11" fillId="0" borderId="14" xfId="0" applyNumberFormat="1" applyFont="1" applyBorder="1" applyAlignment="1" applyProtection="1">
      <alignment horizontal="right" vertical="center"/>
    </xf>
    <xf numFmtId="43" fontId="11" fillId="3" borderId="20" xfId="1" applyNumberFormat="1" applyFont="1" applyFill="1" applyBorder="1" applyAlignment="1" applyProtection="1">
      <alignment horizontal="right" vertical="center"/>
    </xf>
    <xf numFmtId="0" fontId="11" fillId="0" borderId="21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1" xfId="0" applyFont="1" applyBorder="1" applyAlignment="1" applyProtection="1">
      <alignment vertical="center"/>
    </xf>
    <xf numFmtId="170" fontId="1" fillId="0" borderId="17" xfId="0" applyNumberFormat="1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2" fillId="5" borderId="27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2" fillId="7" borderId="59" xfId="0" applyFont="1" applyFill="1" applyBorder="1" applyAlignment="1" applyProtection="1">
      <alignment horizontal="center" vertical="center"/>
    </xf>
    <xf numFmtId="0" fontId="2" fillId="7" borderId="60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86" xfId="0" applyFont="1" applyFill="1" applyBorder="1" applyAlignment="1" applyProtection="1">
      <alignment horizontal="center" vertical="center" wrapText="1"/>
    </xf>
    <xf numFmtId="0" fontId="2" fillId="0" borderId="76" xfId="0" applyFont="1" applyBorder="1" applyAlignment="1" applyProtection="1">
      <alignment horizontal="center" vertical="center" textRotation="180"/>
    </xf>
    <xf numFmtId="0" fontId="2" fillId="0" borderId="78" xfId="0" applyFont="1" applyBorder="1" applyAlignment="1" applyProtection="1">
      <alignment horizontal="center" vertical="center" textRotation="180"/>
    </xf>
    <xf numFmtId="0" fontId="2" fillId="0" borderId="89" xfId="0" applyFont="1" applyBorder="1" applyAlignment="1" applyProtection="1">
      <alignment horizontal="center" vertical="center" textRotation="180"/>
    </xf>
    <xf numFmtId="0" fontId="2" fillId="3" borderId="7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87" xfId="0" applyFont="1" applyFill="1" applyBorder="1" applyAlignment="1" applyProtection="1">
      <alignment horizontal="center" vertical="center" wrapText="1"/>
    </xf>
    <xf numFmtId="0" fontId="1" fillId="6" borderId="66" xfId="0" applyNumberFormat="1" applyFont="1" applyFill="1" applyBorder="1" applyAlignment="1" applyProtection="1">
      <alignment horizontal="center" vertical="center"/>
    </xf>
    <xf numFmtId="0" fontId="1" fillId="6" borderId="77" xfId="0" applyNumberFormat="1" applyFont="1" applyFill="1" applyBorder="1" applyAlignment="1" applyProtection="1">
      <alignment horizontal="center" vertical="center"/>
    </xf>
    <xf numFmtId="0" fontId="1" fillId="6" borderId="79" xfId="0" applyNumberFormat="1" applyFont="1" applyFill="1" applyBorder="1" applyAlignment="1" applyProtection="1">
      <alignment horizontal="center" vertical="center"/>
    </xf>
    <xf numFmtId="0" fontId="2" fillId="7" borderId="67" xfId="0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</xf>
    <xf numFmtId="0" fontId="2" fillId="7" borderId="81" xfId="0" applyFont="1" applyFill="1" applyBorder="1" applyAlignment="1" applyProtection="1">
      <alignment horizontal="center" vertical="center"/>
    </xf>
    <xf numFmtId="0" fontId="2" fillId="7" borderId="67" xfId="0" applyFont="1" applyFill="1" applyBorder="1" applyAlignment="1" applyProtection="1">
      <alignment horizontal="center" vertical="center" wrapText="1"/>
    </xf>
    <xf numFmtId="0" fontId="2" fillId="7" borderId="68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82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84" xfId="0" applyFont="1" applyFill="1" applyBorder="1" applyAlignment="1" applyProtection="1">
      <alignment horizontal="center" vertical="center" wrapText="1"/>
    </xf>
    <xf numFmtId="4" fontId="1" fillId="0" borderId="75" xfId="0" applyNumberFormat="1" applyFont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4" fontId="1" fillId="0" borderId="88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textRotation="180"/>
    </xf>
    <xf numFmtId="0" fontId="2" fillId="0" borderId="52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10" borderId="43" xfId="0" applyNumberFormat="1" applyFont="1" applyFill="1" applyBorder="1" applyAlignment="1" applyProtection="1">
      <alignment horizontal="center" vertical="center"/>
    </xf>
    <xf numFmtId="0" fontId="1" fillId="10" borderId="44" xfId="0" applyNumberFormat="1" applyFont="1" applyFill="1" applyBorder="1" applyAlignment="1" applyProtection="1">
      <alignment horizontal="center" vertical="center"/>
    </xf>
    <xf numFmtId="0" fontId="1" fillId="10" borderId="45" xfId="0" applyNumberFormat="1" applyFont="1" applyFill="1" applyBorder="1" applyAlignment="1" applyProtection="1">
      <alignment horizontal="center" vertical="center"/>
    </xf>
    <xf numFmtId="38" fontId="1" fillId="2" borderId="31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0" fontId="1" fillId="6" borderId="9" xfId="0" applyNumberFormat="1" applyFont="1" applyFill="1" applyBorder="1" applyAlignment="1" applyProtection="1">
      <alignment horizontal="center" vertical="center"/>
    </xf>
    <xf numFmtId="0" fontId="2" fillId="7" borderId="47" xfId="0" applyFont="1" applyFill="1" applyBorder="1" applyAlignment="1" applyProtection="1">
      <alignment horizontal="center" vertical="center" wrapText="1"/>
    </xf>
    <xf numFmtId="0" fontId="2" fillId="7" borderId="47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1" fillId="2" borderId="53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23" xfId="0" applyNumberFormat="1" applyFont="1" applyBorder="1" applyAlignment="1" applyProtection="1">
      <alignment vertical="center"/>
      <protection locked="0"/>
    </xf>
    <xf numFmtId="43" fontId="11" fillId="5" borderId="7" xfId="0" applyNumberFormat="1" applyFont="1" applyFill="1" applyBorder="1" applyAlignment="1" applyProtection="1">
      <alignment vertical="center"/>
    </xf>
    <xf numFmtId="4" fontId="13" fillId="0" borderId="0" xfId="0" applyNumberFormat="1" applyFont="1" applyBorder="1" applyAlignment="1" applyProtection="1">
      <alignment vertical="center"/>
    </xf>
    <xf numFmtId="172" fontId="11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view="pageBreakPreview" zoomScale="50" zoomScaleSheetLayoutView="50" workbookViewId="0">
      <pane ySplit="10" topLeftCell="A11" activePane="bottomLeft" state="frozen"/>
      <selection pane="bottomLeft" activeCell="M15" sqref="M15:M16"/>
    </sheetView>
  </sheetViews>
  <sheetFormatPr defaultRowHeight="18.75"/>
  <cols>
    <col min="1" max="1" width="6.7109375" style="1" customWidth="1"/>
    <col min="2" max="2" width="19.42578125" style="2" customWidth="1"/>
    <col min="3" max="3" width="27.28515625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2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39" t="s">
        <v>0</v>
      </c>
      <c r="C1" s="139"/>
      <c r="D1" s="139"/>
      <c r="E1" s="129" t="s">
        <v>48</v>
      </c>
      <c r="F1" s="129"/>
      <c r="G1" s="44">
        <v>41852</v>
      </c>
      <c r="H1" s="43" t="s">
        <v>63</v>
      </c>
      <c r="L1" s="8" t="s">
        <v>27</v>
      </c>
      <c r="M1" s="3">
        <f>+P1-N7</f>
        <v>0</v>
      </c>
      <c r="N1" s="5" t="s">
        <v>1</v>
      </c>
      <c r="O1" s="6"/>
      <c r="P1" s="7">
        <f>SUM(H7:M7)</f>
        <v>49.300000000000004</v>
      </c>
      <c r="Q1" s="3" t="s">
        <v>25</v>
      </c>
    </row>
    <row r="2" spans="1:19" s="8" customFormat="1" ht="35.25" customHeight="1">
      <c r="A2" s="4"/>
      <c r="B2" s="128" t="s">
        <v>2</v>
      </c>
      <c r="C2" s="128"/>
      <c r="D2" s="128"/>
      <c r="E2" s="129" t="s">
        <v>49</v>
      </c>
      <c r="F2" s="129"/>
      <c r="G2" s="9"/>
      <c r="H2" s="9"/>
      <c r="N2" s="10" t="s">
        <v>3</v>
      </c>
      <c r="O2" s="11"/>
      <c r="P2" s="12"/>
      <c r="Q2" s="3" t="s">
        <v>24</v>
      </c>
    </row>
    <row r="3" spans="1:19" s="8" customFormat="1" ht="35.25" customHeight="1">
      <c r="A3" s="4"/>
      <c r="B3" s="128" t="s">
        <v>23</v>
      </c>
      <c r="C3" s="128"/>
      <c r="D3" s="128"/>
      <c r="E3" s="129" t="s">
        <v>24</v>
      </c>
      <c r="F3" s="129"/>
      <c r="N3" s="10" t="s">
        <v>4</v>
      </c>
      <c r="O3" s="11"/>
      <c r="P3" s="12">
        <f>+O7</f>
        <v>133.80000000000001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19</v>
      </c>
      <c r="H4" s="21">
        <v>0.47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48"/>
      <c r="D5" s="20"/>
      <c r="E5" s="45">
        <v>7</v>
      </c>
      <c r="F5" s="14"/>
      <c r="G5" s="10" t="s">
        <v>45</v>
      </c>
      <c r="H5" s="21">
        <v>1.1100000000000001</v>
      </c>
      <c r="N5" s="127" t="s">
        <v>7</v>
      </c>
      <c r="O5" s="127"/>
      <c r="P5" s="109">
        <f>P1-P2-P3-P4</f>
        <v>-84.5</v>
      </c>
      <c r="Q5" s="13"/>
      <c r="R5" s="14"/>
    </row>
    <row r="6" spans="1:19" s="8" customFormat="1" ht="31.5" customHeight="1" thickTop="1" thickBot="1">
      <c r="A6" s="4"/>
      <c r="B6" s="22" t="s">
        <v>8</v>
      </c>
      <c r="C6" s="22"/>
      <c r="D6" s="22"/>
      <c r="E6" s="14"/>
      <c r="F6" s="14"/>
      <c r="G6" s="10" t="s">
        <v>37</v>
      </c>
      <c r="H6" s="23">
        <v>11.11</v>
      </c>
      <c r="R6" s="13"/>
      <c r="S6" s="14"/>
    </row>
    <row r="7" spans="1:19" s="8" customFormat="1" ht="27" customHeight="1" thickBot="1">
      <c r="A7" s="85"/>
      <c r="B7" s="86"/>
      <c r="C7" s="86"/>
      <c r="D7" s="87" t="s">
        <v>26</v>
      </c>
      <c r="E7" s="135" t="s">
        <v>9</v>
      </c>
      <c r="F7" s="136"/>
      <c r="G7" s="88" t="e">
        <f>SUM(#REF!)</f>
        <v>#REF!</v>
      </c>
      <c r="H7" s="88">
        <f>SUM(H11:H18)</f>
        <v>0</v>
      </c>
      <c r="I7" s="89">
        <f>SUM(I11:I18)</f>
        <v>0</v>
      </c>
      <c r="J7" s="90">
        <f>SUM(J11:J18)</f>
        <v>45.2</v>
      </c>
      <c r="K7" s="91">
        <f>SUM(K11:K18)</f>
        <v>0</v>
      </c>
      <c r="L7" s="91">
        <f>SUM(L11:L18)</f>
        <v>0</v>
      </c>
      <c r="M7" s="91">
        <f>SUM(M11:M18)</f>
        <v>4.0999999999999996</v>
      </c>
      <c r="N7" s="91">
        <f>SUM(N11:N18)</f>
        <v>49.3</v>
      </c>
      <c r="O7" s="92">
        <f>SUM(O11:O18)</f>
        <v>133.80000000000001</v>
      </c>
      <c r="P7" s="13">
        <f>+N7-SUM(I7:M7)</f>
        <v>0</v>
      </c>
    </row>
    <row r="8" spans="1:19" ht="36" customHeight="1" thickBot="1">
      <c r="A8" s="148"/>
      <c r="B8" s="94"/>
      <c r="C8" s="151" t="s">
        <v>11</v>
      </c>
      <c r="D8" s="154" t="s">
        <v>22</v>
      </c>
      <c r="E8" s="151" t="s">
        <v>12</v>
      </c>
      <c r="F8" s="155" t="s">
        <v>28</v>
      </c>
      <c r="G8" s="158" t="s">
        <v>13</v>
      </c>
      <c r="H8" s="160" t="s">
        <v>14</v>
      </c>
      <c r="I8" s="130" t="s">
        <v>31</v>
      </c>
      <c r="J8" s="130" t="s">
        <v>33</v>
      </c>
      <c r="K8" s="130" t="s">
        <v>32</v>
      </c>
      <c r="L8" s="133" t="s">
        <v>29</v>
      </c>
      <c r="M8" s="134"/>
      <c r="N8" s="145" t="s">
        <v>15</v>
      </c>
      <c r="O8" s="163" t="s">
        <v>16</v>
      </c>
      <c r="P8" s="142" t="s">
        <v>17</v>
      </c>
      <c r="R8" s="2"/>
    </row>
    <row r="9" spans="1:19" ht="36" customHeight="1" thickTop="1" thickBot="1">
      <c r="A9" s="149"/>
      <c r="B9" s="49" t="s">
        <v>10</v>
      </c>
      <c r="C9" s="152"/>
      <c r="D9" s="152"/>
      <c r="E9" s="152"/>
      <c r="F9" s="156"/>
      <c r="G9" s="159"/>
      <c r="H9" s="161"/>
      <c r="I9" s="131" t="s">
        <v>31</v>
      </c>
      <c r="J9" s="131"/>
      <c r="K9" s="131" t="s">
        <v>30</v>
      </c>
      <c r="L9" s="137" t="s">
        <v>20</v>
      </c>
      <c r="M9" s="140" t="s">
        <v>21</v>
      </c>
      <c r="N9" s="146"/>
      <c r="O9" s="164"/>
      <c r="P9" s="143"/>
      <c r="R9" s="2"/>
    </row>
    <row r="10" spans="1:19" ht="37.5" customHeight="1" thickTop="1" thickBot="1">
      <c r="A10" s="150"/>
      <c r="B10" s="95"/>
      <c r="C10" s="153"/>
      <c r="D10" s="153"/>
      <c r="E10" s="153"/>
      <c r="F10" s="157"/>
      <c r="G10" s="96" t="s">
        <v>18</v>
      </c>
      <c r="H10" s="162"/>
      <c r="I10" s="132"/>
      <c r="J10" s="132"/>
      <c r="K10" s="132"/>
      <c r="L10" s="138"/>
      <c r="M10" s="141"/>
      <c r="N10" s="147"/>
      <c r="O10" s="165"/>
      <c r="P10" s="144"/>
      <c r="R10" s="2"/>
    </row>
    <row r="11" spans="1:19" ht="30" customHeight="1">
      <c r="A11" s="35">
        <v>1</v>
      </c>
      <c r="B11" s="93">
        <v>41855</v>
      </c>
      <c r="C11" s="24" t="s">
        <v>51</v>
      </c>
      <c r="D11" s="113" t="s">
        <v>54</v>
      </c>
      <c r="E11" s="110" t="s">
        <v>46</v>
      </c>
      <c r="F11" s="110" t="s">
        <v>47</v>
      </c>
      <c r="G11" s="111"/>
      <c r="H11" s="27">
        <f>IF($D$3="si",($G$5/$G$6*G11),IF($D$3="no",G11*$G$4,0))</f>
        <v>0</v>
      </c>
      <c r="I11" s="28"/>
      <c r="J11" s="29"/>
      <c r="K11" s="50"/>
      <c r="L11" s="50"/>
      <c r="M11" s="32"/>
      <c r="N11" s="33">
        <f>SUM(H11:M11)</f>
        <v>0</v>
      </c>
      <c r="O11" s="80">
        <v>100</v>
      </c>
      <c r="P11" s="34"/>
      <c r="R11" s="2"/>
    </row>
    <row r="12" spans="1:19" ht="30" customHeight="1">
      <c r="A12" s="35">
        <v>2</v>
      </c>
      <c r="B12" s="93">
        <v>41858</v>
      </c>
      <c r="C12" s="24" t="s">
        <v>51</v>
      </c>
      <c r="D12" s="113" t="s">
        <v>58</v>
      </c>
      <c r="E12" s="110" t="s">
        <v>46</v>
      </c>
      <c r="F12" s="110" t="s">
        <v>47</v>
      </c>
      <c r="G12" s="112"/>
      <c r="H12" s="27">
        <f>IF($D$3="si",($G$5/$G$6*G12),IF($D$3="no",G12*$G$4,0))</f>
        <v>0</v>
      </c>
      <c r="I12" s="28"/>
      <c r="J12" s="29">
        <v>6.3</v>
      </c>
      <c r="K12" s="50"/>
      <c r="L12" s="31"/>
      <c r="M12" s="32"/>
      <c r="N12" s="33">
        <f>SUM(H12:M12)</f>
        <v>6.3</v>
      </c>
      <c r="O12" s="36"/>
      <c r="P12" s="34"/>
      <c r="R12" s="2"/>
    </row>
    <row r="13" spans="1:19" ht="30" customHeight="1">
      <c r="A13" s="35">
        <v>3</v>
      </c>
      <c r="B13" s="93">
        <v>41869</v>
      </c>
      <c r="C13" s="24" t="s">
        <v>59</v>
      </c>
      <c r="D13" s="113" t="s">
        <v>58</v>
      </c>
      <c r="E13" s="110" t="s">
        <v>46</v>
      </c>
      <c r="F13" s="110" t="s">
        <v>47</v>
      </c>
      <c r="G13" s="112"/>
      <c r="H13" s="27">
        <f t="shared" ref="H13:H18" si="0">IF($D$3="si",($G$5/$G$6*G13),IF($D$3="no",G13*$G$4,0))</f>
        <v>0</v>
      </c>
      <c r="I13" s="28"/>
      <c r="J13" s="29">
        <v>8</v>
      </c>
      <c r="K13" s="50"/>
      <c r="L13" s="31"/>
      <c r="M13" s="32"/>
      <c r="N13" s="33">
        <f t="shared" ref="N13:N18" si="1">SUM(H13:M13)</f>
        <v>8</v>
      </c>
      <c r="O13" s="36"/>
      <c r="P13" s="34" t="str">
        <f t="shared" ref="P13:P18" si="2">IF(F13="Milano","X","")</f>
        <v/>
      </c>
      <c r="R13" s="2"/>
    </row>
    <row r="14" spans="1:19" ht="30" customHeight="1">
      <c r="A14" s="35">
        <v>4</v>
      </c>
      <c r="B14" s="93">
        <v>41869</v>
      </c>
      <c r="C14" s="24" t="s">
        <v>59</v>
      </c>
      <c r="D14" s="113" t="s">
        <v>60</v>
      </c>
      <c r="E14" s="110" t="s">
        <v>46</v>
      </c>
      <c r="F14" s="110" t="s">
        <v>47</v>
      </c>
      <c r="G14" s="112"/>
      <c r="H14" s="27">
        <f t="shared" si="0"/>
        <v>0</v>
      </c>
      <c r="I14" s="28"/>
      <c r="J14" s="29">
        <v>12</v>
      </c>
      <c r="K14" s="50"/>
      <c r="L14" s="31"/>
      <c r="M14" s="32"/>
      <c r="N14" s="33">
        <f t="shared" si="1"/>
        <v>12</v>
      </c>
      <c r="O14" s="36">
        <v>12</v>
      </c>
      <c r="P14" s="34" t="str">
        <f t="shared" si="2"/>
        <v/>
      </c>
      <c r="R14" s="2"/>
    </row>
    <row r="15" spans="1:19" ht="54" customHeight="1">
      <c r="A15" s="35">
        <v>5</v>
      </c>
      <c r="B15" s="93">
        <v>41869</v>
      </c>
      <c r="C15" s="24" t="s">
        <v>59</v>
      </c>
      <c r="D15" s="113" t="s">
        <v>61</v>
      </c>
      <c r="E15" s="110" t="s">
        <v>46</v>
      </c>
      <c r="F15" s="110" t="s">
        <v>47</v>
      </c>
      <c r="G15" s="112"/>
      <c r="H15" s="27">
        <f t="shared" si="0"/>
        <v>0</v>
      </c>
      <c r="I15" s="28"/>
      <c r="J15" s="29"/>
      <c r="K15" s="50"/>
      <c r="L15" s="31"/>
      <c r="M15" s="32">
        <v>1.2</v>
      </c>
      <c r="N15" s="33">
        <f t="shared" si="1"/>
        <v>1.2</v>
      </c>
      <c r="O15" s="36"/>
      <c r="P15" s="34" t="str">
        <f t="shared" si="2"/>
        <v/>
      </c>
      <c r="R15" s="2"/>
    </row>
    <row r="16" spans="1:19" ht="39" customHeight="1">
      <c r="A16" s="35">
        <v>6</v>
      </c>
      <c r="B16" s="93">
        <v>41869</v>
      </c>
      <c r="C16" s="24" t="s">
        <v>59</v>
      </c>
      <c r="D16" s="113" t="s">
        <v>62</v>
      </c>
      <c r="E16" s="110" t="s">
        <v>46</v>
      </c>
      <c r="F16" s="110" t="s">
        <v>47</v>
      </c>
      <c r="G16" s="112"/>
      <c r="H16" s="27">
        <f t="shared" si="0"/>
        <v>0</v>
      </c>
      <c r="I16" s="28"/>
      <c r="J16" s="29"/>
      <c r="K16" s="50"/>
      <c r="L16" s="31"/>
      <c r="M16" s="32">
        <v>2.9</v>
      </c>
      <c r="N16" s="33">
        <f t="shared" si="1"/>
        <v>2.9</v>
      </c>
      <c r="O16" s="36">
        <v>2.9</v>
      </c>
      <c r="P16" s="34" t="str">
        <f t="shared" si="2"/>
        <v/>
      </c>
      <c r="R16" s="2"/>
    </row>
    <row r="17" spans="1:18" ht="45" customHeight="1">
      <c r="A17" s="35">
        <v>7</v>
      </c>
      <c r="B17" s="93">
        <v>41872</v>
      </c>
      <c r="C17" s="24" t="s">
        <v>59</v>
      </c>
      <c r="D17" s="113" t="s">
        <v>58</v>
      </c>
      <c r="E17" s="110" t="s">
        <v>46</v>
      </c>
      <c r="F17" s="110" t="s">
        <v>47</v>
      </c>
      <c r="G17" s="112"/>
      <c r="H17" s="27">
        <f t="shared" si="0"/>
        <v>0</v>
      </c>
      <c r="I17" s="28"/>
      <c r="J17" s="29">
        <v>6.9</v>
      </c>
      <c r="K17" s="50"/>
      <c r="L17" s="31"/>
      <c r="M17" s="32"/>
      <c r="N17" s="33">
        <f t="shared" si="1"/>
        <v>6.9</v>
      </c>
      <c r="O17" s="36">
        <v>6.9</v>
      </c>
      <c r="P17" s="34" t="str">
        <f t="shared" si="2"/>
        <v/>
      </c>
      <c r="R17" s="2"/>
    </row>
    <row r="18" spans="1:18" ht="48" customHeight="1">
      <c r="A18" s="35">
        <v>8</v>
      </c>
      <c r="B18" s="93">
        <v>41872</v>
      </c>
      <c r="C18" s="37" t="s">
        <v>59</v>
      </c>
      <c r="D18" s="25" t="s">
        <v>60</v>
      </c>
      <c r="E18" s="110" t="s">
        <v>46</v>
      </c>
      <c r="F18" s="110" t="s">
        <v>47</v>
      </c>
      <c r="G18" s="112"/>
      <c r="H18" s="27">
        <f t="shared" si="0"/>
        <v>0</v>
      </c>
      <c r="I18" s="28"/>
      <c r="J18" s="29">
        <v>12</v>
      </c>
      <c r="K18" s="50"/>
      <c r="L18" s="31"/>
      <c r="M18" s="32"/>
      <c r="N18" s="33">
        <f t="shared" si="1"/>
        <v>12</v>
      </c>
      <c r="O18" s="36">
        <v>12</v>
      </c>
      <c r="P18" s="34" t="str">
        <f t="shared" si="2"/>
        <v/>
      </c>
      <c r="R18" s="2"/>
    </row>
    <row r="20" spans="1:18">
      <c r="A20" s="46"/>
      <c r="B20" s="47"/>
      <c r="C20" s="47"/>
      <c r="D20" s="47"/>
      <c r="E20" s="47"/>
      <c r="F20" s="47"/>
      <c r="G20" s="47"/>
      <c r="H20" s="47"/>
      <c r="I20" s="47"/>
      <c r="J20" s="65"/>
      <c r="K20" s="65"/>
      <c r="L20" s="47"/>
      <c r="M20" s="47"/>
      <c r="N20" s="47"/>
      <c r="O20" s="47"/>
      <c r="P20" s="65"/>
      <c r="Q20" s="3"/>
    </row>
    <row r="21" spans="1:18">
      <c r="A21" s="55"/>
      <c r="B21" s="56"/>
      <c r="C21" s="57"/>
      <c r="D21" s="58"/>
      <c r="E21" s="58"/>
      <c r="F21" s="59"/>
      <c r="G21" s="60"/>
      <c r="H21" s="61"/>
      <c r="I21" s="62"/>
      <c r="J21" s="65"/>
      <c r="K21" s="65"/>
      <c r="L21" s="62"/>
      <c r="M21" s="62"/>
      <c r="N21" s="63"/>
      <c r="O21" s="64"/>
      <c r="P21" s="65"/>
      <c r="Q21" s="3"/>
    </row>
    <row r="22" spans="1:18">
      <c r="A22" s="46"/>
      <c r="B22" s="54" t="s">
        <v>34</v>
      </c>
      <c r="C22" s="54"/>
      <c r="D22" s="54"/>
      <c r="E22" s="47"/>
      <c r="F22" s="47"/>
      <c r="G22" s="54" t="s">
        <v>36</v>
      </c>
      <c r="H22" s="54"/>
      <c r="I22" s="54"/>
      <c r="J22" s="65"/>
      <c r="K22" s="65"/>
      <c r="L22" s="54" t="s">
        <v>35</v>
      </c>
      <c r="M22" s="54"/>
      <c r="N22" s="54"/>
      <c r="O22" s="47"/>
      <c r="P22" s="65"/>
      <c r="Q22" s="3"/>
    </row>
    <row r="23" spans="1:18">
      <c r="A23" s="46"/>
      <c r="B23" s="47"/>
      <c r="C23" s="47"/>
      <c r="D23" s="47"/>
      <c r="E23" s="47"/>
      <c r="F23" s="47"/>
      <c r="G23" s="47"/>
      <c r="H23" s="47"/>
      <c r="I23" s="47"/>
      <c r="J23" s="65"/>
      <c r="K23" s="65"/>
      <c r="L23" s="47"/>
      <c r="M23" s="47"/>
      <c r="N23" s="47"/>
      <c r="O23" s="47"/>
      <c r="P23" s="65"/>
      <c r="Q23" s="3"/>
    </row>
    <row r="24" spans="1:18">
      <c r="A24" s="46"/>
      <c r="B24" s="47"/>
      <c r="C24" s="47"/>
      <c r="D24" s="47"/>
      <c r="E24" s="47"/>
      <c r="F24" s="47"/>
      <c r="G24" s="47"/>
      <c r="H24" s="47"/>
      <c r="I24" s="47"/>
      <c r="J24" s="65"/>
      <c r="K24" s="65"/>
      <c r="L24" s="47"/>
      <c r="M24" s="47"/>
      <c r="N24" s="47"/>
      <c r="O24" s="47"/>
      <c r="P24" s="65"/>
      <c r="Q24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decimal" operator="greaterThanOrEqual" allowBlank="1" showErrorMessage="1" errorTitle="Valore" error="Inserire un numero maggiore o uguale a 0 (zero)!" sqref="H21:M21 H11:I11 J11:M12 I16:I18 M17:M18 H12:H18 J13:L18">
      <formula1>0</formula1>
      <formula2>0</formula2>
    </dataValidation>
    <dataValidation type="whole" operator="greaterThanOrEqual" allowBlank="1" showErrorMessage="1" errorTitle="Valore" error="Inserire un numero maggiore o uguale a 0 (zero)!" sqref="N21 N11:N18">
      <formula1>0</formula1>
      <formula2>0</formula2>
    </dataValidation>
    <dataValidation type="textLength" operator="greaterThan" allowBlank="1" showErrorMessage="1" sqref="D21:E21">
      <formula1>1</formula1>
      <formula2>0</formula2>
    </dataValidation>
    <dataValidation type="textLength" operator="greaterThan" sqref="F21">
      <formula1>1</formula1>
      <formula2>0</formula2>
    </dataValidation>
    <dataValidation type="date" operator="greaterThanOrEqual" showErrorMessage="1" errorTitle="Data" error="Inserire una data superiore al 1/11/2000" sqref="B21">
      <formula1>36831</formula1>
      <formula2>0</formula2>
    </dataValidation>
    <dataValidation type="textLength" operator="greaterThan" allowBlank="1" sqref="C2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view="pageBreakPreview" topLeftCell="D1" zoomScale="60" zoomScaleNormal="60" workbookViewId="0">
      <selection activeCell="D6" sqref="D6"/>
    </sheetView>
  </sheetViews>
  <sheetFormatPr defaultRowHeight="18.75"/>
  <cols>
    <col min="1" max="1" width="6.7109375" style="1" customWidth="1"/>
    <col min="2" max="2" width="16.5703125" style="2" customWidth="1"/>
    <col min="3" max="3" width="32.140625" style="2" customWidth="1"/>
    <col min="4" max="4" width="49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39" t="s">
        <v>0</v>
      </c>
      <c r="C1" s="139"/>
      <c r="D1" s="129" t="s">
        <v>48</v>
      </c>
      <c r="E1" s="129"/>
      <c r="F1" s="44">
        <v>41852</v>
      </c>
      <c r="G1" s="43" t="s">
        <v>64</v>
      </c>
      <c r="L1" s="8" t="s">
        <v>27</v>
      </c>
      <c r="M1" s="3">
        <f>+P1-N7</f>
        <v>0</v>
      </c>
      <c r="N1" s="5" t="s">
        <v>1</v>
      </c>
      <c r="O1" s="6"/>
      <c r="P1" s="66">
        <f>SUM(H7:M7)</f>
        <v>58.77</v>
      </c>
      <c r="Q1" s="3" t="s">
        <v>25</v>
      </c>
      <c r="R1" s="67">
        <f>SUM(R11:R21)</f>
        <v>43.94</v>
      </c>
    </row>
    <row r="2" spans="1:18" s="8" customFormat="1" ht="57.75" customHeight="1">
      <c r="A2" s="4"/>
      <c r="B2" s="128" t="s">
        <v>2</v>
      </c>
      <c r="C2" s="128"/>
      <c r="D2" s="129" t="s">
        <v>49</v>
      </c>
      <c r="E2" s="129"/>
      <c r="F2" s="9"/>
      <c r="G2" s="9"/>
      <c r="N2" s="10" t="s">
        <v>3</v>
      </c>
      <c r="O2" s="11"/>
      <c r="P2" s="12"/>
      <c r="Q2" s="3" t="s">
        <v>24</v>
      </c>
      <c r="R2" s="67"/>
    </row>
    <row r="3" spans="1:18" s="8" customFormat="1" ht="35.25" customHeight="1">
      <c r="A3" s="4"/>
      <c r="B3" s="128" t="s">
        <v>23</v>
      </c>
      <c r="C3" s="128"/>
      <c r="D3" s="129" t="s">
        <v>24</v>
      </c>
      <c r="E3" s="129"/>
      <c r="N3" s="10" t="s">
        <v>4</v>
      </c>
      <c r="O3" s="11"/>
      <c r="P3" s="68">
        <f>+O7</f>
        <v>58.77</v>
      </c>
      <c r="Q3" s="13"/>
      <c r="R3" s="67">
        <f>SUM(R11:R21)</f>
        <v>43.94</v>
      </c>
    </row>
    <row r="4" spans="1:18" s="8" customFormat="1" ht="35.25" customHeight="1" thickBot="1">
      <c r="A4" s="4"/>
      <c r="D4" s="14"/>
      <c r="E4" s="14"/>
      <c r="F4" s="10" t="s">
        <v>19</v>
      </c>
      <c r="G4" s="6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67"/>
    </row>
    <row r="5" spans="1:18" s="8" customFormat="1" ht="43.5" customHeight="1" thickTop="1" thickBot="1">
      <c r="A5" s="4"/>
      <c r="B5" s="19" t="s">
        <v>6</v>
      </c>
      <c r="C5" s="20"/>
      <c r="D5" s="45">
        <v>1</v>
      </c>
      <c r="E5" s="14"/>
      <c r="F5" s="10" t="s">
        <v>38</v>
      </c>
      <c r="G5" s="69">
        <v>1</v>
      </c>
      <c r="N5" s="127" t="s">
        <v>7</v>
      </c>
      <c r="O5" s="127"/>
      <c r="P5" s="70">
        <f>P1-P2-P3-P4</f>
        <v>0</v>
      </c>
      <c r="Q5" s="13"/>
      <c r="R5" s="67">
        <f>R1-R3</f>
        <v>0</v>
      </c>
    </row>
    <row r="6" spans="1:18" s="8" customFormat="1" ht="43.5" customHeight="1" thickTop="1" thickBot="1">
      <c r="A6" s="4"/>
      <c r="B6" s="71" t="s">
        <v>53</v>
      </c>
      <c r="C6" s="71"/>
      <c r="D6" s="14" t="s">
        <v>50</v>
      </c>
      <c r="E6" s="14"/>
      <c r="F6" s="10" t="s">
        <v>39</v>
      </c>
      <c r="G6" s="72">
        <v>1</v>
      </c>
      <c r="Q6" s="13"/>
    </row>
    <row r="7" spans="1:18" s="8" customFormat="1" ht="27" customHeight="1" thickTop="1" thickBot="1">
      <c r="A7" s="173" t="s">
        <v>40</v>
      </c>
      <c r="B7" s="174"/>
      <c r="C7" s="175"/>
      <c r="D7" s="176" t="s">
        <v>9</v>
      </c>
      <c r="E7" s="177"/>
      <c r="F7" s="177"/>
      <c r="G7" s="73">
        <f t="shared" ref="G7:O7" si="0">SUM(G11:G21)</f>
        <v>0</v>
      </c>
      <c r="H7" s="74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58.77</v>
      </c>
      <c r="M7" s="76">
        <f t="shared" si="0"/>
        <v>0</v>
      </c>
      <c r="N7" s="77">
        <f t="shared" si="0"/>
        <v>58.77</v>
      </c>
      <c r="O7" s="78">
        <f t="shared" si="0"/>
        <v>58.77</v>
      </c>
      <c r="P7" s="13">
        <f>+N7-SUM(H7:M7)</f>
        <v>0</v>
      </c>
    </row>
    <row r="8" spans="1:18" ht="36" customHeight="1" thickTop="1" thickBot="1">
      <c r="A8" s="178"/>
      <c r="B8" s="152" t="s">
        <v>10</v>
      </c>
      <c r="C8" s="152" t="s">
        <v>11</v>
      </c>
      <c r="D8" s="179" t="s">
        <v>22</v>
      </c>
      <c r="E8" s="152" t="s">
        <v>41</v>
      </c>
      <c r="F8" s="181" t="s">
        <v>42</v>
      </c>
      <c r="G8" s="182" t="s">
        <v>13</v>
      </c>
      <c r="H8" s="184" t="s">
        <v>14</v>
      </c>
      <c r="I8" s="131" t="s">
        <v>31</v>
      </c>
      <c r="J8" s="185" t="s">
        <v>33</v>
      </c>
      <c r="K8" s="185" t="s">
        <v>32</v>
      </c>
      <c r="L8" s="186" t="s">
        <v>43</v>
      </c>
      <c r="M8" s="187"/>
      <c r="N8" s="146" t="s">
        <v>15</v>
      </c>
      <c r="O8" s="164" t="s">
        <v>16</v>
      </c>
      <c r="P8" s="166" t="s">
        <v>17</v>
      </c>
      <c r="Q8" s="2"/>
      <c r="R8" s="167" t="s">
        <v>44</v>
      </c>
    </row>
    <row r="9" spans="1:18" ht="36" customHeight="1" thickTop="1" thickBot="1">
      <c r="A9" s="178"/>
      <c r="B9" s="152" t="s">
        <v>10</v>
      </c>
      <c r="C9" s="152"/>
      <c r="D9" s="180"/>
      <c r="E9" s="152"/>
      <c r="F9" s="181"/>
      <c r="G9" s="183"/>
      <c r="H9" s="184" t="s">
        <v>31</v>
      </c>
      <c r="I9" s="131" t="s">
        <v>31</v>
      </c>
      <c r="J9" s="131"/>
      <c r="K9" s="131" t="s">
        <v>30</v>
      </c>
      <c r="L9" s="137" t="s">
        <v>20</v>
      </c>
      <c r="M9" s="171" t="s">
        <v>21</v>
      </c>
      <c r="N9" s="146"/>
      <c r="O9" s="164"/>
      <c r="P9" s="166"/>
      <c r="Q9" s="2"/>
      <c r="R9" s="168"/>
    </row>
    <row r="10" spans="1:18" ht="37.5" customHeight="1" thickTop="1" thickBot="1">
      <c r="A10" s="178"/>
      <c r="B10" s="152"/>
      <c r="C10" s="152"/>
      <c r="D10" s="180"/>
      <c r="E10" s="152"/>
      <c r="F10" s="181"/>
      <c r="G10" s="79" t="s">
        <v>18</v>
      </c>
      <c r="H10" s="184"/>
      <c r="I10" s="131"/>
      <c r="J10" s="131"/>
      <c r="K10" s="131"/>
      <c r="L10" s="170"/>
      <c r="M10" s="172"/>
      <c r="N10" s="146"/>
      <c r="O10" s="164"/>
      <c r="P10" s="166"/>
      <c r="Q10" s="2"/>
      <c r="R10" s="169"/>
    </row>
    <row r="11" spans="1:18" ht="30" customHeight="1" thickTop="1">
      <c r="A11" s="35">
        <v>1</v>
      </c>
      <c r="B11" s="40">
        <v>41858</v>
      </c>
      <c r="C11" s="188" t="s">
        <v>51</v>
      </c>
      <c r="D11" s="189" t="s">
        <v>65</v>
      </c>
      <c r="E11" s="110" t="s">
        <v>55</v>
      </c>
      <c r="F11" s="110" t="s">
        <v>52</v>
      </c>
      <c r="G11" s="111"/>
      <c r="H11" s="27">
        <f>IF($D$3="si",($G$5/$G$6*G11),IF($D$3="no",G11*$G$4,0))</f>
        <v>0</v>
      </c>
      <c r="I11" s="28"/>
      <c r="J11" s="29"/>
      <c r="K11" s="50"/>
      <c r="L11" s="50">
        <v>58.77</v>
      </c>
      <c r="M11" s="32"/>
      <c r="N11" s="114">
        <f>SUM(H11:M11)</f>
        <v>58.77</v>
      </c>
      <c r="O11" s="80">
        <v>58.77</v>
      </c>
      <c r="P11" s="34"/>
      <c r="Q11" s="2"/>
      <c r="R11" s="115">
        <v>43.94</v>
      </c>
    </row>
    <row r="12" spans="1:18" ht="47.25" customHeight="1">
      <c r="A12" s="35">
        <v>2</v>
      </c>
      <c r="B12" s="40"/>
      <c r="C12" s="24"/>
      <c r="D12" s="113"/>
      <c r="E12" s="110"/>
      <c r="F12" s="110"/>
      <c r="G12" s="112"/>
      <c r="H12" s="27">
        <f t="shared" ref="H12:H14" si="1">IF($D$3="si",($G$5/$G$6*G12),IF($D$3="no",G12*$G$4,0))</f>
        <v>0</v>
      </c>
      <c r="I12" s="28"/>
      <c r="J12" s="29"/>
      <c r="K12" s="50"/>
      <c r="L12" s="31"/>
      <c r="M12" s="32"/>
      <c r="N12" s="114">
        <f>SUM(H12:M12)</f>
        <v>0</v>
      </c>
      <c r="O12" s="36"/>
      <c r="P12" s="34"/>
      <c r="Q12" s="2"/>
      <c r="R12" s="115"/>
    </row>
    <row r="13" spans="1:18" ht="48.75" customHeight="1">
      <c r="A13" s="35">
        <v>3</v>
      </c>
      <c r="B13" s="40"/>
      <c r="C13" s="24"/>
      <c r="D13" s="113"/>
      <c r="E13" s="110"/>
      <c r="F13" s="110"/>
      <c r="G13" s="112"/>
      <c r="H13" s="27">
        <f t="shared" si="1"/>
        <v>0</v>
      </c>
      <c r="I13" s="28"/>
      <c r="J13" s="29"/>
      <c r="K13" s="50"/>
      <c r="L13" s="31"/>
      <c r="M13" s="32"/>
      <c r="N13" s="114">
        <f t="shared" ref="N13:N14" si="2">SUM(H13:M13)</f>
        <v>0</v>
      </c>
      <c r="O13" s="36"/>
      <c r="P13" s="34" t="str">
        <f t="shared" ref="P13:P15" si="3">IF(F13="Milano","X","")</f>
        <v/>
      </c>
      <c r="Q13" s="2"/>
      <c r="R13" s="116"/>
    </row>
    <row r="14" spans="1:18" ht="30" customHeight="1">
      <c r="A14" s="35">
        <v>4</v>
      </c>
      <c r="B14" s="37"/>
      <c r="C14" s="24"/>
      <c r="D14" s="113"/>
      <c r="E14" s="25"/>
      <c r="F14" s="26"/>
      <c r="G14" s="112"/>
      <c r="H14" s="27">
        <f t="shared" si="1"/>
        <v>0</v>
      </c>
      <c r="I14" s="28"/>
      <c r="J14" s="29"/>
      <c r="K14" s="50"/>
      <c r="L14" s="31"/>
      <c r="M14" s="32"/>
      <c r="N14" s="114">
        <f t="shared" si="2"/>
        <v>0</v>
      </c>
      <c r="O14" s="36"/>
      <c r="P14" s="34" t="str">
        <f t="shared" si="3"/>
        <v/>
      </c>
      <c r="Q14" s="2"/>
      <c r="R14" s="116"/>
    </row>
    <row r="15" spans="1:18" ht="30" customHeight="1">
      <c r="A15" s="35">
        <v>5</v>
      </c>
      <c r="B15" s="97"/>
      <c r="C15" s="98"/>
      <c r="D15" s="99"/>
      <c r="E15" s="99"/>
      <c r="F15" s="100"/>
      <c r="G15" s="112"/>
      <c r="H15" s="108"/>
      <c r="I15" s="101"/>
      <c r="J15" s="102"/>
      <c r="K15" s="103"/>
      <c r="L15" s="104"/>
      <c r="M15" s="105"/>
      <c r="N15" s="114">
        <f t="shared" ref="N15:N21" si="4">SUM(H15:M15)</f>
        <v>0</v>
      </c>
      <c r="O15" s="106"/>
      <c r="P15" s="34" t="str">
        <f t="shared" si="3"/>
        <v/>
      </c>
      <c r="Q15" s="2"/>
      <c r="R15" s="117"/>
    </row>
    <row r="16" spans="1:18" ht="30" customHeight="1">
      <c r="A16" s="35">
        <v>6</v>
      </c>
      <c r="B16" s="93"/>
      <c r="C16" s="24"/>
      <c r="D16" s="24"/>
      <c r="E16" s="51"/>
      <c r="F16" s="51"/>
      <c r="G16" s="112"/>
      <c r="H16" s="108"/>
      <c r="I16" s="107"/>
      <c r="J16" s="52"/>
      <c r="K16" s="28"/>
      <c r="L16" s="29"/>
      <c r="M16" s="31"/>
      <c r="N16" s="114">
        <f t="shared" si="4"/>
        <v>0</v>
      </c>
      <c r="O16" s="36"/>
      <c r="P16" s="34"/>
      <c r="Q16" s="2"/>
      <c r="R16" s="116"/>
    </row>
    <row r="17" spans="1:18" ht="30" customHeight="1">
      <c r="A17" s="35">
        <v>6</v>
      </c>
      <c r="B17" s="93"/>
      <c r="C17" s="24"/>
      <c r="D17" s="24"/>
      <c r="E17" s="51"/>
      <c r="F17" s="51"/>
      <c r="G17" s="112"/>
      <c r="H17" s="108"/>
      <c r="I17" s="107"/>
      <c r="J17" s="52"/>
      <c r="K17" s="28"/>
      <c r="L17" s="29"/>
      <c r="M17" s="31"/>
      <c r="N17" s="114">
        <f t="shared" si="4"/>
        <v>0</v>
      </c>
      <c r="O17" s="36"/>
      <c r="P17" s="34"/>
      <c r="Q17" s="2"/>
      <c r="R17" s="116"/>
    </row>
    <row r="18" spans="1:18">
      <c r="A18" s="35">
        <v>7</v>
      </c>
      <c r="B18" s="93"/>
      <c r="C18" s="24"/>
      <c r="D18" s="24"/>
      <c r="E18" s="51"/>
      <c r="F18" s="51"/>
      <c r="G18" s="112"/>
      <c r="H18" s="108"/>
      <c r="I18" s="107"/>
      <c r="J18" s="52"/>
      <c r="K18" s="28"/>
      <c r="L18" s="29"/>
      <c r="M18" s="31"/>
      <c r="N18" s="114">
        <f t="shared" si="4"/>
        <v>0</v>
      </c>
      <c r="O18" s="36"/>
      <c r="P18" s="34"/>
      <c r="R18" s="116"/>
    </row>
    <row r="19" spans="1:18">
      <c r="A19" s="35">
        <v>8</v>
      </c>
      <c r="B19" s="93"/>
      <c r="C19" s="24"/>
      <c r="D19" s="24"/>
      <c r="E19" s="51"/>
      <c r="F19" s="51"/>
      <c r="G19" s="112"/>
      <c r="H19" s="108"/>
      <c r="I19" s="107"/>
      <c r="J19" s="52"/>
      <c r="K19" s="28"/>
      <c r="L19" s="29"/>
      <c r="M19" s="29"/>
      <c r="N19" s="114">
        <f t="shared" si="4"/>
        <v>0</v>
      </c>
      <c r="O19" s="36"/>
      <c r="P19" s="34"/>
      <c r="R19" s="116"/>
    </row>
    <row r="20" spans="1:18">
      <c r="A20" s="35">
        <v>9</v>
      </c>
      <c r="B20" s="93"/>
      <c r="C20" s="24"/>
      <c r="D20" s="37"/>
      <c r="E20" s="51"/>
      <c r="F20" s="51"/>
      <c r="G20" s="112"/>
      <c r="H20" s="108"/>
      <c r="I20" s="107"/>
      <c r="J20" s="52"/>
      <c r="K20" s="28"/>
      <c r="L20" s="29"/>
      <c r="M20" s="29"/>
      <c r="N20" s="114">
        <f t="shared" si="4"/>
        <v>0</v>
      </c>
      <c r="O20" s="36"/>
      <c r="P20" s="34"/>
      <c r="R20" s="116"/>
    </row>
    <row r="21" spans="1:18">
      <c r="A21" s="35">
        <v>7</v>
      </c>
      <c r="B21" s="40"/>
      <c r="C21" s="37"/>
      <c r="D21" s="42"/>
      <c r="E21" s="38"/>
      <c r="F21" s="39"/>
      <c r="G21" s="112"/>
      <c r="H21" s="108"/>
      <c r="I21" s="41"/>
      <c r="J21" s="30"/>
      <c r="K21" s="31"/>
      <c r="L21" s="31"/>
      <c r="M21" s="32"/>
      <c r="N21" s="114">
        <f t="shared" si="4"/>
        <v>0</v>
      </c>
      <c r="O21" s="36"/>
      <c r="P21" s="34"/>
      <c r="R21" s="116"/>
    </row>
    <row r="22" spans="1:18">
      <c r="A22" s="46"/>
      <c r="B22" s="47"/>
      <c r="C22" s="47"/>
      <c r="D22" s="47"/>
      <c r="E22" s="47"/>
      <c r="F22" s="47"/>
      <c r="G22" s="112"/>
      <c r="H22" s="108"/>
      <c r="I22" s="47"/>
      <c r="J22" s="47"/>
      <c r="K22" s="47"/>
      <c r="L22" s="47"/>
      <c r="M22" s="47"/>
      <c r="N22" s="47"/>
      <c r="O22" s="47"/>
      <c r="P22" s="47"/>
    </row>
    <row r="23" spans="1:18">
      <c r="A23" s="55"/>
      <c r="B23" s="56"/>
      <c r="C23" s="57"/>
      <c r="D23" s="58"/>
      <c r="E23" s="58"/>
      <c r="F23" s="59"/>
      <c r="G23" s="60"/>
      <c r="H23" s="61"/>
      <c r="I23" s="62"/>
      <c r="J23" s="62"/>
      <c r="K23" s="62"/>
      <c r="L23" s="62"/>
      <c r="M23" s="62"/>
      <c r="N23" s="63"/>
      <c r="O23" s="64"/>
      <c r="P23" s="84"/>
    </row>
    <row r="24" spans="1:18">
      <c r="A24" s="46"/>
      <c r="B24" s="54" t="s">
        <v>34</v>
      </c>
      <c r="C24" s="54"/>
      <c r="D24" s="54"/>
      <c r="E24" s="47"/>
      <c r="F24" s="47"/>
      <c r="G24" s="54" t="s">
        <v>36</v>
      </c>
      <c r="H24" s="54"/>
      <c r="I24" s="54"/>
      <c r="J24" s="47"/>
      <c r="K24" s="47"/>
      <c r="L24" s="54" t="s">
        <v>35</v>
      </c>
      <c r="M24" s="54"/>
      <c r="N24" s="54"/>
      <c r="O24" s="47"/>
      <c r="P24" s="84"/>
    </row>
    <row r="25" spans="1:18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84"/>
    </row>
    <row r="26" spans="1:18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3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3:M23 H21:M21 G16:G17 J13:L15 L16:M20 I16:J20 K20 H11:I11 J11:M12 H12:H20">
      <formula1>0</formula1>
      <formula2>0</formula2>
    </dataValidation>
    <dataValidation type="whole" operator="greaterThanOrEqual" allowBlank="1" showErrorMessage="1" errorTitle="Valore" error="Inserire un numero maggiore o uguale a 0 (zero)!" sqref="N23 N11:N21">
      <formula1>0</formula1>
      <formula2>0</formula2>
    </dataValidation>
    <dataValidation type="textLength" operator="greaterThan" allowBlank="1" showErrorMessage="1" sqref="D23:E23 D21:E21">
      <formula1>1</formula1>
      <formula2>0</formula2>
    </dataValidation>
    <dataValidation type="textLength" operator="greaterThan" sqref="F23 F16:F21">
      <formula1>1</formula1>
      <formula2>0</formula2>
    </dataValidation>
    <dataValidation type="date" operator="greaterThanOrEqual" showErrorMessage="1" errorTitle="Data" error="Inserire una data superiore al 1/11/2000" sqref="B23 B15:B21">
      <formula1>36831</formula1>
      <formula2>0</formula2>
    </dataValidation>
    <dataValidation type="textLength" operator="greaterThan" allowBlank="1" sqref="C23 C21">
      <formula1>1</formula1>
      <formula2>0</formula2>
    </dataValidation>
  </dataValidations>
  <pageMargins left="0.70866141732283472" right="0.70866141732283472" top="1.4566929133858268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view="pageBreakPreview" topLeftCell="D1" zoomScale="60" zoomScaleNormal="60" workbookViewId="0">
      <selection activeCell="R17" sqref="R17:R19"/>
    </sheetView>
  </sheetViews>
  <sheetFormatPr defaultRowHeight="18.75"/>
  <cols>
    <col min="1" max="1" width="6.7109375" style="1" customWidth="1"/>
    <col min="2" max="2" width="16.5703125" style="2" customWidth="1"/>
    <col min="3" max="3" width="32.140625" style="2" customWidth="1"/>
    <col min="4" max="4" width="49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39" t="s">
        <v>0</v>
      </c>
      <c r="C1" s="139"/>
      <c r="D1" s="129" t="s">
        <v>48</v>
      </c>
      <c r="E1" s="129"/>
      <c r="F1" s="44">
        <v>41852</v>
      </c>
      <c r="G1" s="43" t="s">
        <v>66</v>
      </c>
      <c r="L1" s="8" t="s">
        <v>27</v>
      </c>
      <c r="M1" s="3">
        <f>+P1-N7</f>
        <v>0</v>
      </c>
      <c r="N1" s="5" t="s">
        <v>1</v>
      </c>
      <c r="O1" s="6"/>
      <c r="P1" s="66">
        <f>SUM(H7:M7)</f>
        <v>2987.45</v>
      </c>
      <c r="Q1" s="3" t="s">
        <v>25</v>
      </c>
      <c r="R1" s="67">
        <f>SUM(R12:R20)</f>
        <v>311.56</v>
      </c>
    </row>
    <row r="2" spans="1:18" s="8" customFormat="1" ht="57.75" customHeight="1">
      <c r="A2" s="4"/>
      <c r="B2" s="128" t="s">
        <v>2</v>
      </c>
      <c r="C2" s="128"/>
      <c r="D2" s="129" t="s">
        <v>49</v>
      </c>
      <c r="E2" s="129"/>
      <c r="F2" s="9"/>
      <c r="G2" s="9"/>
      <c r="N2" s="10" t="s">
        <v>3</v>
      </c>
      <c r="O2" s="11"/>
      <c r="P2" s="12">
        <v>468</v>
      </c>
      <c r="Q2" s="3" t="s">
        <v>24</v>
      </c>
      <c r="R2" s="67">
        <v>48.6</v>
      </c>
    </row>
    <row r="3" spans="1:18" s="8" customFormat="1" ht="35.25" customHeight="1">
      <c r="A3" s="4"/>
      <c r="B3" s="128" t="s">
        <v>23</v>
      </c>
      <c r="C3" s="128"/>
      <c r="D3" s="129" t="s">
        <v>24</v>
      </c>
      <c r="E3" s="129"/>
      <c r="N3" s="10" t="s">
        <v>4</v>
      </c>
      <c r="O3" s="11"/>
      <c r="P3" s="68">
        <f>+O7</f>
        <v>2519.4499999999998</v>
      </c>
      <c r="Q3" s="13"/>
      <c r="R3" s="67">
        <f>SUM(R11,R13)</f>
        <v>262.96000000000004</v>
      </c>
    </row>
    <row r="4" spans="1:18" s="8" customFormat="1" ht="35.25" customHeight="1" thickBot="1">
      <c r="A4" s="4"/>
      <c r="D4" s="14"/>
      <c r="E4" s="14"/>
      <c r="F4" s="10" t="s">
        <v>19</v>
      </c>
      <c r="G4" s="6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67"/>
    </row>
    <row r="5" spans="1:18" s="8" customFormat="1" ht="43.5" customHeight="1" thickTop="1" thickBot="1">
      <c r="A5" s="4"/>
      <c r="B5" s="19" t="s">
        <v>6</v>
      </c>
      <c r="C5" s="20"/>
      <c r="D5" s="45">
        <v>8</v>
      </c>
      <c r="E5" s="14"/>
      <c r="F5" s="10" t="s">
        <v>38</v>
      </c>
      <c r="G5" s="69">
        <v>1</v>
      </c>
      <c r="N5" s="127" t="s">
        <v>7</v>
      </c>
      <c r="O5" s="127"/>
      <c r="P5" s="70">
        <f>P1-P2-P3-P4</f>
        <v>0</v>
      </c>
      <c r="Q5" s="13"/>
      <c r="R5" s="67">
        <f>R1-R2-R3</f>
        <v>0</v>
      </c>
    </row>
    <row r="6" spans="1:18" s="8" customFormat="1" ht="43.5" customHeight="1" thickTop="1" thickBot="1">
      <c r="A6" s="4"/>
      <c r="B6" s="71" t="s">
        <v>57</v>
      </c>
      <c r="C6" s="71"/>
      <c r="D6" s="14" t="s">
        <v>50</v>
      </c>
      <c r="E6" s="14"/>
      <c r="F6" s="10" t="s">
        <v>39</v>
      </c>
      <c r="G6" s="72">
        <v>1</v>
      </c>
      <c r="Q6" s="13"/>
    </row>
    <row r="7" spans="1:18" s="8" customFormat="1" ht="27" customHeight="1" thickTop="1" thickBot="1">
      <c r="A7" s="173" t="s">
        <v>40</v>
      </c>
      <c r="B7" s="174"/>
      <c r="C7" s="175"/>
      <c r="D7" s="176" t="s">
        <v>9</v>
      </c>
      <c r="E7" s="177"/>
      <c r="F7" s="177"/>
      <c r="G7" s="73">
        <f t="shared" ref="G7:O7" si="0">SUM(G11:G20)</f>
        <v>0</v>
      </c>
      <c r="H7" s="74">
        <f t="shared" si="0"/>
        <v>0</v>
      </c>
      <c r="I7" s="75">
        <f t="shared" si="0"/>
        <v>0</v>
      </c>
      <c r="J7" s="75">
        <f>SUM(J11:J20)</f>
        <v>1088</v>
      </c>
      <c r="K7" s="75">
        <f t="shared" si="0"/>
        <v>750.71</v>
      </c>
      <c r="L7" s="75">
        <f t="shared" si="0"/>
        <v>129.29</v>
      </c>
      <c r="M7" s="76">
        <f t="shared" si="0"/>
        <v>1019.45</v>
      </c>
      <c r="N7" s="77">
        <f t="shared" si="0"/>
        <v>2987.45</v>
      </c>
      <c r="O7" s="78">
        <f t="shared" si="0"/>
        <v>2519.4499999999998</v>
      </c>
      <c r="P7" s="13">
        <f>+N7-SUM(H7:M7)</f>
        <v>0</v>
      </c>
    </row>
    <row r="8" spans="1:18" ht="36" customHeight="1" thickTop="1" thickBot="1">
      <c r="A8" s="178"/>
      <c r="B8" s="152" t="s">
        <v>10</v>
      </c>
      <c r="C8" s="152" t="s">
        <v>11</v>
      </c>
      <c r="D8" s="179" t="s">
        <v>22</v>
      </c>
      <c r="E8" s="152" t="s">
        <v>41</v>
      </c>
      <c r="F8" s="181" t="s">
        <v>42</v>
      </c>
      <c r="G8" s="182" t="s">
        <v>13</v>
      </c>
      <c r="H8" s="184" t="s">
        <v>14</v>
      </c>
      <c r="I8" s="131" t="s">
        <v>31</v>
      </c>
      <c r="J8" s="185" t="s">
        <v>33</v>
      </c>
      <c r="K8" s="185" t="s">
        <v>32</v>
      </c>
      <c r="L8" s="186" t="s">
        <v>43</v>
      </c>
      <c r="M8" s="187"/>
      <c r="N8" s="146" t="s">
        <v>15</v>
      </c>
      <c r="O8" s="164" t="s">
        <v>16</v>
      </c>
      <c r="P8" s="166" t="s">
        <v>17</v>
      </c>
      <c r="Q8" s="2"/>
      <c r="R8" s="167" t="s">
        <v>44</v>
      </c>
    </row>
    <row r="9" spans="1:18" ht="36" customHeight="1" thickTop="1" thickBot="1">
      <c r="A9" s="178"/>
      <c r="B9" s="152" t="s">
        <v>10</v>
      </c>
      <c r="C9" s="152"/>
      <c r="D9" s="180"/>
      <c r="E9" s="152"/>
      <c r="F9" s="181"/>
      <c r="G9" s="183"/>
      <c r="H9" s="184" t="s">
        <v>31</v>
      </c>
      <c r="I9" s="131" t="s">
        <v>31</v>
      </c>
      <c r="J9" s="131"/>
      <c r="K9" s="131" t="s">
        <v>30</v>
      </c>
      <c r="L9" s="137" t="s">
        <v>20</v>
      </c>
      <c r="M9" s="171" t="s">
        <v>21</v>
      </c>
      <c r="N9" s="146"/>
      <c r="O9" s="164"/>
      <c r="P9" s="166"/>
      <c r="Q9" s="2"/>
      <c r="R9" s="168"/>
    </row>
    <row r="10" spans="1:18" ht="37.5" customHeight="1" thickTop="1" thickBot="1">
      <c r="A10" s="178"/>
      <c r="B10" s="152"/>
      <c r="C10" s="152"/>
      <c r="D10" s="180"/>
      <c r="E10" s="152"/>
      <c r="F10" s="181"/>
      <c r="G10" s="79" t="s">
        <v>18</v>
      </c>
      <c r="H10" s="184"/>
      <c r="I10" s="131"/>
      <c r="J10" s="131"/>
      <c r="K10" s="131"/>
      <c r="L10" s="170"/>
      <c r="M10" s="172"/>
      <c r="N10" s="146"/>
      <c r="O10" s="164"/>
      <c r="P10" s="166"/>
      <c r="Q10" s="2"/>
      <c r="R10" s="169"/>
    </row>
    <row r="11" spans="1:18" ht="30" customHeight="1" thickTop="1">
      <c r="A11" s="35">
        <v>1</v>
      </c>
      <c r="B11" s="125">
        <v>41855</v>
      </c>
      <c r="C11" s="24" t="s">
        <v>51</v>
      </c>
      <c r="D11" s="113" t="s">
        <v>54</v>
      </c>
      <c r="E11" s="25" t="s">
        <v>55</v>
      </c>
      <c r="F11" s="26" t="s">
        <v>56</v>
      </c>
      <c r="G11" s="112"/>
      <c r="H11" s="27">
        <f>IF($D$3="si",($G$5/$G$6*G11),IF($D$3="no",G11*$G$4,0))</f>
        <v>0</v>
      </c>
      <c r="I11" s="28"/>
      <c r="J11" s="29"/>
      <c r="K11" s="50"/>
      <c r="L11" s="31"/>
      <c r="M11" s="32"/>
      <c r="N11" s="114">
        <f>SUM(H11:M11)</f>
        <v>0</v>
      </c>
      <c r="O11" s="36">
        <v>1500</v>
      </c>
      <c r="P11" s="34"/>
      <c r="Q11" s="2"/>
      <c r="R11" s="116">
        <v>156.33000000000001</v>
      </c>
    </row>
    <row r="12" spans="1:18" ht="47.25" customHeight="1">
      <c r="A12" s="35">
        <v>2</v>
      </c>
      <c r="B12" s="125">
        <v>41855</v>
      </c>
      <c r="C12" s="24" t="s">
        <v>51</v>
      </c>
      <c r="D12" s="113" t="s">
        <v>69</v>
      </c>
      <c r="E12" s="25" t="s">
        <v>55</v>
      </c>
      <c r="F12" s="26" t="s">
        <v>56</v>
      </c>
      <c r="G12" s="112"/>
      <c r="H12" s="27">
        <f t="shared" ref="H12:H18" si="1">IF($D$3="si",($G$5/$G$6*G12),IF($D$3="no",G12*$G$4,0))</f>
        <v>0</v>
      </c>
      <c r="I12" s="28"/>
      <c r="J12" s="29"/>
      <c r="K12" s="50">
        <v>750</v>
      </c>
      <c r="L12" s="31"/>
      <c r="M12" s="32"/>
      <c r="N12" s="114">
        <f t="shared" ref="N12:N17" si="2">SUM(H12:M12)</f>
        <v>750</v>
      </c>
      <c r="O12" s="36"/>
      <c r="P12" s="34" t="str">
        <f t="shared" ref="P12:P18" si="3">IF(F12="Milano","X","")</f>
        <v/>
      </c>
      <c r="Q12" s="2"/>
      <c r="R12" s="116">
        <v>77.989999999999995</v>
      </c>
    </row>
    <row r="13" spans="1:18" ht="48.75" customHeight="1">
      <c r="A13" s="35">
        <v>3</v>
      </c>
      <c r="B13" s="125">
        <v>41856</v>
      </c>
      <c r="C13" s="24" t="s">
        <v>51</v>
      </c>
      <c r="D13" s="113" t="s">
        <v>67</v>
      </c>
      <c r="E13" s="25" t="s">
        <v>55</v>
      </c>
      <c r="F13" s="26" t="s">
        <v>56</v>
      </c>
      <c r="G13" s="112"/>
      <c r="H13" s="27">
        <f t="shared" si="1"/>
        <v>0</v>
      </c>
      <c r="I13" s="28"/>
      <c r="J13" s="29"/>
      <c r="K13" s="50"/>
      <c r="L13" s="31"/>
      <c r="M13" s="32">
        <v>1019.45</v>
      </c>
      <c r="N13" s="114">
        <f t="shared" si="2"/>
        <v>1019.45</v>
      </c>
      <c r="O13" s="36">
        <v>1019.45</v>
      </c>
      <c r="P13" s="34" t="str">
        <f t="shared" si="3"/>
        <v/>
      </c>
      <c r="Q13" s="2"/>
      <c r="R13" s="116">
        <v>106.63</v>
      </c>
    </row>
    <row r="14" spans="1:18" ht="30" customHeight="1">
      <c r="A14" s="35">
        <v>4</v>
      </c>
      <c r="B14" s="125">
        <v>41856</v>
      </c>
      <c r="C14" s="24" t="s">
        <v>51</v>
      </c>
      <c r="D14" s="113" t="s">
        <v>68</v>
      </c>
      <c r="E14" s="25" t="s">
        <v>55</v>
      </c>
      <c r="F14" s="26" t="s">
        <v>56</v>
      </c>
      <c r="G14" s="112"/>
      <c r="H14" s="27">
        <f t="shared" si="1"/>
        <v>0</v>
      </c>
      <c r="I14" s="28"/>
      <c r="J14" s="29">
        <v>400</v>
      </c>
      <c r="K14" s="50"/>
      <c r="L14" s="31"/>
      <c r="M14" s="32"/>
      <c r="N14" s="114">
        <f t="shared" si="2"/>
        <v>400</v>
      </c>
      <c r="O14" s="36"/>
      <c r="P14" s="34" t="str">
        <f t="shared" si="3"/>
        <v/>
      </c>
      <c r="Q14" s="2"/>
      <c r="R14" s="116">
        <v>41.66</v>
      </c>
    </row>
    <row r="15" spans="1:18" ht="50.25" customHeight="1">
      <c r="A15" s="35">
        <v>5</v>
      </c>
      <c r="B15" s="125">
        <v>41857</v>
      </c>
      <c r="C15" s="24" t="s">
        <v>51</v>
      </c>
      <c r="D15" s="113" t="s">
        <v>68</v>
      </c>
      <c r="E15" s="25" t="s">
        <v>55</v>
      </c>
      <c r="F15" s="26" t="s">
        <v>56</v>
      </c>
      <c r="G15" s="112"/>
      <c r="H15" s="27">
        <f t="shared" si="1"/>
        <v>0</v>
      </c>
      <c r="I15" s="28"/>
      <c r="J15" s="29">
        <v>400</v>
      </c>
      <c r="K15" s="50"/>
      <c r="L15" s="31"/>
      <c r="M15" s="32"/>
      <c r="N15" s="114">
        <f t="shared" ref="N15:N18" si="4">SUM(H15:M15)</f>
        <v>400</v>
      </c>
      <c r="O15" s="36"/>
      <c r="P15" s="34" t="str">
        <f t="shared" si="3"/>
        <v/>
      </c>
      <c r="Q15" s="2"/>
      <c r="R15" s="116">
        <v>41.66</v>
      </c>
    </row>
    <row r="16" spans="1:18" ht="30" customHeight="1">
      <c r="A16" s="35">
        <v>6</v>
      </c>
      <c r="B16" s="125">
        <v>41858</v>
      </c>
      <c r="C16" s="24" t="s">
        <v>51</v>
      </c>
      <c r="D16" s="113" t="s">
        <v>68</v>
      </c>
      <c r="E16" s="25" t="s">
        <v>55</v>
      </c>
      <c r="F16" s="26" t="s">
        <v>56</v>
      </c>
      <c r="G16" s="112"/>
      <c r="H16" s="27">
        <f t="shared" si="1"/>
        <v>0</v>
      </c>
      <c r="I16" s="28"/>
      <c r="J16" s="29">
        <v>288</v>
      </c>
      <c r="K16" s="50"/>
      <c r="L16" s="31"/>
      <c r="M16" s="32"/>
      <c r="N16" s="114">
        <f t="shared" si="4"/>
        <v>288</v>
      </c>
      <c r="O16" s="36"/>
      <c r="P16" s="34" t="str">
        <f t="shared" si="3"/>
        <v/>
      </c>
      <c r="Q16" s="2"/>
      <c r="R16" s="116">
        <v>30.2</v>
      </c>
    </row>
    <row r="17" spans="1:18" ht="30" customHeight="1">
      <c r="A17" s="35">
        <v>7</v>
      </c>
      <c r="B17" s="125">
        <v>41859</v>
      </c>
      <c r="C17" s="24" t="s">
        <v>51</v>
      </c>
      <c r="D17" s="113" t="s">
        <v>70</v>
      </c>
      <c r="E17" s="25" t="s">
        <v>55</v>
      </c>
      <c r="F17" s="26" t="s">
        <v>56</v>
      </c>
      <c r="G17" s="112"/>
      <c r="H17" s="27">
        <f t="shared" si="1"/>
        <v>0</v>
      </c>
      <c r="I17" s="28"/>
      <c r="J17" s="29"/>
      <c r="K17" s="50"/>
      <c r="L17" s="31">
        <v>129.29</v>
      </c>
      <c r="M17" s="32"/>
      <c r="N17" s="114">
        <f t="shared" si="4"/>
        <v>129.29</v>
      </c>
      <c r="O17" s="36"/>
      <c r="P17" s="34" t="str">
        <f t="shared" si="3"/>
        <v/>
      </c>
      <c r="Q17" s="2"/>
      <c r="R17" s="116">
        <v>13.25</v>
      </c>
    </row>
    <row r="18" spans="1:18">
      <c r="A18" s="35">
        <v>8</v>
      </c>
      <c r="B18" s="125">
        <v>41859</v>
      </c>
      <c r="C18" s="24" t="s">
        <v>51</v>
      </c>
      <c r="D18" s="113" t="s">
        <v>71</v>
      </c>
      <c r="E18" s="25" t="s">
        <v>55</v>
      </c>
      <c r="F18" s="26" t="s">
        <v>56</v>
      </c>
      <c r="G18" s="112"/>
      <c r="H18" s="27">
        <f t="shared" si="1"/>
        <v>0</v>
      </c>
      <c r="I18" s="28"/>
      <c r="J18" s="29"/>
      <c r="K18" s="50">
        <v>0.71</v>
      </c>
      <c r="L18" s="31"/>
      <c r="M18" s="32"/>
      <c r="N18" s="114">
        <f t="shared" si="4"/>
        <v>0.71</v>
      </c>
      <c r="O18" s="36"/>
      <c r="P18" s="34" t="str">
        <f t="shared" si="3"/>
        <v/>
      </c>
      <c r="Q18" s="2"/>
      <c r="R18" s="116">
        <v>0.17</v>
      </c>
    </row>
    <row r="19" spans="1:18" ht="30" customHeight="1">
      <c r="A19" s="35">
        <v>9</v>
      </c>
      <c r="B19" s="125"/>
      <c r="C19" s="24"/>
      <c r="D19" s="113"/>
      <c r="E19" s="25"/>
      <c r="F19" s="26"/>
      <c r="G19" s="112"/>
      <c r="H19" s="27">
        <f t="shared" ref="H19" si="5">IF($D$3="si",($G$5/$G$6*G19),IF($D$3="no",G19*$G$4,0))</f>
        <v>0</v>
      </c>
      <c r="I19" s="28"/>
      <c r="J19" s="29"/>
      <c r="K19" s="50"/>
      <c r="L19" s="31"/>
      <c r="M19" s="32"/>
      <c r="N19" s="114">
        <f t="shared" ref="N19" si="6">SUM(H19:M19)</f>
        <v>0</v>
      </c>
      <c r="O19" s="36"/>
      <c r="P19" s="34" t="str">
        <f t="shared" ref="P19:P20" si="7">IF(F19="Milano","X","")</f>
        <v/>
      </c>
      <c r="Q19" s="2"/>
      <c r="R19" s="116"/>
    </row>
    <row r="20" spans="1:18" ht="30" customHeight="1">
      <c r="A20" s="35">
        <v>10</v>
      </c>
      <c r="B20" s="97"/>
      <c r="C20" s="98"/>
      <c r="D20" s="99"/>
      <c r="E20" s="99"/>
      <c r="F20" s="100"/>
      <c r="G20" s="112"/>
      <c r="H20" s="108"/>
      <c r="I20" s="101"/>
      <c r="J20" s="102"/>
      <c r="K20" s="103"/>
      <c r="L20" s="104"/>
      <c r="M20" s="105"/>
      <c r="N20" s="114">
        <f t="shared" ref="N20" si="8">SUM(H20:M20)</f>
        <v>0</v>
      </c>
      <c r="O20" s="106"/>
      <c r="P20" s="34" t="str">
        <f t="shared" si="7"/>
        <v/>
      </c>
      <c r="Q20" s="2"/>
      <c r="R20" s="117"/>
    </row>
    <row r="21" spans="1:18">
      <c r="A21" s="46"/>
      <c r="B21" s="47"/>
      <c r="C21" s="47"/>
      <c r="D21" s="47"/>
      <c r="E21" s="47"/>
      <c r="F21" s="47"/>
      <c r="G21" s="112"/>
      <c r="H21" s="108"/>
      <c r="I21" s="47"/>
      <c r="J21" s="47"/>
      <c r="K21" s="47"/>
      <c r="L21" s="47"/>
      <c r="M21" s="47"/>
      <c r="N21" s="47"/>
      <c r="O21" s="47"/>
      <c r="P21" s="47"/>
    </row>
    <row r="22" spans="1:18">
      <c r="A22" s="55"/>
      <c r="B22" s="56"/>
      <c r="C22" s="57"/>
      <c r="D22" s="58"/>
      <c r="E22" s="58"/>
      <c r="F22" s="59"/>
      <c r="G22" s="60"/>
      <c r="H22" s="61"/>
      <c r="I22" s="62"/>
      <c r="J22" s="62"/>
      <c r="K22" s="62"/>
      <c r="L22" s="62"/>
      <c r="M22" s="62"/>
      <c r="N22" s="63"/>
      <c r="O22" s="64"/>
      <c r="P22" s="84"/>
    </row>
    <row r="23" spans="1:18">
      <c r="A23" s="46"/>
      <c r="B23" s="54" t="s">
        <v>34</v>
      </c>
      <c r="C23" s="54"/>
      <c r="D23" s="54"/>
      <c r="E23" s="47"/>
      <c r="F23" s="47"/>
      <c r="G23" s="54" t="s">
        <v>36</v>
      </c>
      <c r="H23" s="54"/>
      <c r="I23" s="54"/>
      <c r="J23" s="47"/>
      <c r="K23" s="47"/>
      <c r="L23" s="54" t="s">
        <v>35</v>
      </c>
      <c r="M23" s="54"/>
      <c r="N23" s="54"/>
      <c r="O23" s="47"/>
      <c r="P23" s="84"/>
    </row>
    <row r="24" spans="1:18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84"/>
    </row>
    <row r="25" spans="1:18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2" priority="1" operator="notEqual">
      <formula>0</formula>
    </cfRule>
  </conditionalFormatting>
  <dataValidations count="12">
    <dataValidation type="textLength" operator="greaterThan" allowBlank="1" sqref="C22">
      <formula1>1</formula1>
      <formula2>0</formula2>
    </dataValidation>
    <dataValidation type="date" operator="greaterThanOrEqual" showErrorMessage="1" errorTitle="Data" error="Inserire una data superiore al 1/11/2000" sqref="B22 B20">
      <formula1>36831</formula1>
      <formula2>0</formula2>
    </dataValidation>
    <dataValidation type="textLength" operator="greaterThan" sqref="F22">
      <formula1>1</formula1>
      <formula2>0</formula2>
    </dataValidation>
    <dataValidation type="textLength" operator="greaterThan" allowBlank="1" showErrorMessage="1" sqref="D22:E22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H11:H20 J12:L20 M16:M17 J11:M11 I15:I17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ageMargins left="0.70866141732283472" right="0.70866141732283472" top="1.1811023622047245" bottom="0.74803149606299213" header="0.31496062992125984" footer="0.31496062992125984"/>
  <pageSetup paperSize="9" scale="3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view="pageBreakPreview" zoomScale="50" zoomScaleNormal="60" zoomScaleSheetLayoutView="50" workbookViewId="0">
      <selection activeCell="R14" sqref="R14:R15"/>
    </sheetView>
  </sheetViews>
  <sheetFormatPr defaultRowHeight="18.75"/>
  <cols>
    <col min="1" max="1" width="6.7109375" style="1" customWidth="1"/>
    <col min="2" max="2" width="16.5703125" style="2" customWidth="1"/>
    <col min="3" max="3" width="32.140625" style="2" customWidth="1"/>
    <col min="4" max="4" width="49.2851562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39" t="s">
        <v>0</v>
      </c>
      <c r="C1" s="139"/>
      <c r="D1" s="129" t="s">
        <v>48</v>
      </c>
      <c r="E1" s="129"/>
      <c r="F1" s="44">
        <v>41852</v>
      </c>
      <c r="G1" s="43" t="s">
        <v>77</v>
      </c>
      <c r="L1" s="8" t="s">
        <v>27</v>
      </c>
      <c r="M1" s="3">
        <f>+P1-N7</f>
        <v>0</v>
      </c>
      <c r="N1" s="5" t="s">
        <v>1</v>
      </c>
      <c r="O1" s="6"/>
      <c r="P1" s="66">
        <f>SUM(H7:M7)</f>
        <v>2693</v>
      </c>
      <c r="Q1" s="3" t="s">
        <v>25</v>
      </c>
      <c r="R1" s="67">
        <f>SUM(R11,R13:R17)</f>
        <v>558.72</v>
      </c>
    </row>
    <row r="2" spans="1:18" s="8" customFormat="1" ht="57.75" customHeight="1">
      <c r="A2" s="4"/>
      <c r="B2" s="128" t="s">
        <v>2</v>
      </c>
      <c r="C2" s="128"/>
      <c r="D2" s="129" t="s">
        <v>49</v>
      </c>
      <c r="E2" s="129"/>
      <c r="F2" s="9"/>
      <c r="G2" s="9"/>
      <c r="N2" s="10" t="s">
        <v>3</v>
      </c>
      <c r="O2" s="11"/>
      <c r="P2" s="12"/>
      <c r="Q2" s="3" t="s">
        <v>24</v>
      </c>
      <c r="R2" s="67"/>
    </row>
    <row r="3" spans="1:18" s="8" customFormat="1" ht="35.25" customHeight="1">
      <c r="A3" s="4"/>
      <c r="B3" s="128" t="s">
        <v>23</v>
      </c>
      <c r="C3" s="128"/>
      <c r="D3" s="129" t="s">
        <v>24</v>
      </c>
      <c r="E3" s="129"/>
      <c r="N3" s="10" t="s">
        <v>4</v>
      </c>
      <c r="O3" s="11"/>
      <c r="P3" s="68">
        <f>+O7</f>
        <v>2705</v>
      </c>
      <c r="Q3" s="13"/>
      <c r="R3" s="67">
        <f>SUM(R11:R15,R18)</f>
        <v>560.99</v>
      </c>
    </row>
    <row r="4" spans="1:18" s="8" customFormat="1" ht="35.25" customHeight="1" thickBot="1">
      <c r="A4" s="4"/>
      <c r="D4" s="14"/>
      <c r="E4" s="14"/>
      <c r="F4" s="10" t="s">
        <v>19</v>
      </c>
      <c r="G4" s="69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67"/>
    </row>
    <row r="5" spans="1:18" s="8" customFormat="1" ht="43.5" customHeight="1" thickTop="1" thickBot="1">
      <c r="A5" s="4"/>
      <c r="B5" s="19" t="s">
        <v>6</v>
      </c>
      <c r="C5" s="20"/>
      <c r="D5" s="45">
        <v>7</v>
      </c>
      <c r="E5" s="14"/>
      <c r="F5" s="10" t="s">
        <v>38</v>
      </c>
      <c r="G5" s="69">
        <v>1</v>
      </c>
      <c r="N5" s="127" t="s">
        <v>7</v>
      </c>
      <c r="O5" s="127"/>
      <c r="P5" s="192">
        <f>P1-P2-P3-P4</f>
        <v>-12</v>
      </c>
      <c r="Q5" s="193"/>
      <c r="R5" s="194">
        <f>R1-R3</f>
        <v>-2.2699999999999818</v>
      </c>
    </row>
    <row r="6" spans="1:18" s="8" customFormat="1" ht="43.5" customHeight="1" thickTop="1" thickBot="1">
      <c r="A6" s="4"/>
      <c r="B6" s="71" t="s">
        <v>78</v>
      </c>
      <c r="C6" s="71"/>
      <c r="D6" s="14" t="s">
        <v>50</v>
      </c>
      <c r="E6" s="14"/>
      <c r="F6" s="10" t="s">
        <v>39</v>
      </c>
      <c r="G6" s="72">
        <v>1</v>
      </c>
      <c r="Q6" s="13"/>
    </row>
    <row r="7" spans="1:18" s="8" customFormat="1" ht="27" customHeight="1" thickTop="1" thickBot="1">
      <c r="A7" s="173" t="s">
        <v>40</v>
      </c>
      <c r="B7" s="174"/>
      <c r="C7" s="175"/>
      <c r="D7" s="176" t="s">
        <v>9</v>
      </c>
      <c r="E7" s="177"/>
      <c r="F7" s="177"/>
      <c r="G7" s="73">
        <f t="shared" ref="G7:O7" si="0">SUM(G11:G20)</f>
        <v>0</v>
      </c>
      <c r="H7" s="74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100</v>
      </c>
      <c r="L7" s="75">
        <f t="shared" si="0"/>
        <v>2071</v>
      </c>
      <c r="M7" s="76">
        <f t="shared" si="0"/>
        <v>522</v>
      </c>
      <c r="N7" s="77">
        <f t="shared" si="0"/>
        <v>2693</v>
      </c>
      <c r="O7" s="78">
        <f t="shared" si="0"/>
        <v>2705</v>
      </c>
      <c r="P7" s="13">
        <f>+N7-SUM(H7:M7)</f>
        <v>0</v>
      </c>
    </row>
    <row r="8" spans="1:18" ht="36" customHeight="1" thickTop="1" thickBot="1">
      <c r="A8" s="178"/>
      <c r="B8" s="152" t="s">
        <v>10</v>
      </c>
      <c r="C8" s="152" t="s">
        <v>11</v>
      </c>
      <c r="D8" s="179" t="s">
        <v>22</v>
      </c>
      <c r="E8" s="152" t="s">
        <v>41</v>
      </c>
      <c r="F8" s="181" t="s">
        <v>42</v>
      </c>
      <c r="G8" s="182" t="s">
        <v>13</v>
      </c>
      <c r="H8" s="184" t="s">
        <v>14</v>
      </c>
      <c r="I8" s="131" t="s">
        <v>31</v>
      </c>
      <c r="J8" s="185" t="s">
        <v>33</v>
      </c>
      <c r="K8" s="185" t="s">
        <v>32</v>
      </c>
      <c r="L8" s="186" t="s">
        <v>43</v>
      </c>
      <c r="M8" s="187"/>
      <c r="N8" s="146" t="s">
        <v>15</v>
      </c>
      <c r="O8" s="164" t="s">
        <v>16</v>
      </c>
      <c r="P8" s="166" t="s">
        <v>17</v>
      </c>
      <c r="Q8" s="2"/>
      <c r="R8" s="167" t="s">
        <v>44</v>
      </c>
    </row>
    <row r="9" spans="1:18" ht="36" customHeight="1" thickTop="1" thickBot="1">
      <c r="A9" s="178"/>
      <c r="B9" s="152" t="s">
        <v>10</v>
      </c>
      <c r="C9" s="152"/>
      <c r="D9" s="180"/>
      <c r="E9" s="152"/>
      <c r="F9" s="181"/>
      <c r="G9" s="183"/>
      <c r="H9" s="184" t="s">
        <v>31</v>
      </c>
      <c r="I9" s="131" t="s">
        <v>31</v>
      </c>
      <c r="J9" s="131"/>
      <c r="K9" s="131" t="s">
        <v>30</v>
      </c>
      <c r="L9" s="137" t="s">
        <v>20</v>
      </c>
      <c r="M9" s="171" t="s">
        <v>21</v>
      </c>
      <c r="N9" s="146"/>
      <c r="O9" s="164"/>
      <c r="P9" s="166"/>
      <c r="Q9" s="2"/>
      <c r="R9" s="168"/>
    </row>
    <row r="10" spans="1:18" ht="37.5" customHeight="1" thickTop="1" thickBot="1">
      <c r="A10" s="178"/>
      <c r="B10" s="152"/>
      <c r="C10" s="152"/>
      <c r="D10" s="180"/>
      <c r="E10" s="152"/>
      <c r="F10" s="181"/>
      <c r="G10" s="79" t="s">
        <v>18</v>
      </c>
      <c r="H10" s="184"/>
      <c r="I10" s="131"/>
      <c r="J10" s="131"/>
      <c r="K10" s="131"/>
      <c r="L10" s="170"/>
      <c r="M10" s="172"/>
      <c r="N10" s="146"/>
      <c r="O10" s="164"/>
      <c r="P10" s="166"/>
      <c r="Q10" s="2"/>
      <c r="R10" s="169"/>
    </row>
    <row r="11" spans="1:18" ht="30" customHeight="1" thickTop="1">
      <c r="A11" s="35">
        <v>1</v>
      </c>
      <c r="B11" s="93">
        <v>41869</v>
      </c>
      <c r="C11" s="24" t="s">
        <v>59</v>
      </c>
      <c r="D11" s="113" t="s">
        <v>72</v>
      </c>
      <c r="E11" s="110" t="s">
        <v>73</v>
      </c>
      <c r="F11" s="110" t="s">
        <v>79</v>
      </c>
      <c r="G11" s="111"/>
      <c r="H11" s="27">
        <f>IF($D$3="si",($G$5/$G$6*G11),IF($D$3="no",G11*$G$4,0))</f>
        <v>0</v>
      </c>
      <c r="I11" s="28"/>
      <c r="J11" s="29"/>
      <c r="K11" s="50">
        <v>100</v>
      </c>
      <c r="L11" s="50"/>
      <c r="M11" s="32"/>
      <c r="N11" s="114">
        <f>SUM(H11:M11)</f>
        <v>100</v>
      </c>
      <c r="O11" s="80">
        <v>100</v>
      </c>
      <c r="P11" s="34"/>
      <c r="Q11" s="2"/>
      <c r="R11" s="81">
        <v>20.56</v>
      </c>
    </row>
    <row r="12" spans="1:18" ht="47.25" customHeight="1">
      <c r="A12" s="35">
        <v>2</v>
      </c>
      <c r="B12" s="93">
        <v>41870</v>
      </c>
      <c r="C12" s="24" t="s">
        <v>59</v>
      </c>
      <c r="D12" s="113" t="s">
        <v>54</v>
      </c>
      <c r="E12" s="110" t="s">
        <v>73</v>
      </c>
      <c r="F12" s="110" t="s">
        <v>79</v>
      </c>
      <c r="G12" s="112"/>
      <c r="H12" s="27">
        <f>IF($D$3="si",($G$5/$G$6*G12),IF($D$3="no",G12*$G$4,0))</f>
        <v>0</v>
      </c>
      <c r="I12" s="28"/>
      <c r="J12" s="29"/>
      <c r="K12" s="50"/>
      <c r="L12" s="31"/>
      <c r="M12" s="32"/>
      <c r="N12" s="114">
        <f>SUM(H12:M12)</f>
        <v>0</v>
      </c>
      <c r="O12" s="36">
        <v>200</v>
      </c>
      <c r="P12" s="34"/>
      <c r="Q12" s="2"/>
      <c r="R12" s="81">
        <v>41.13</v>
      </c>
    </row>
    <row r="13" spans="1:18" ht="48.75" customHeight="1">
      <c r="A13" s="35">
        <v>3</v>
      </c>
      <c r="B13" s="93">
        <v>41870</v>
      </c>
      <c r="C13" s="24" t="s">
        <v>59</v>
      </c>
      <c r="D13" s="113" t="s">
        <v>74</v>
      </c>
      <c r="E13" s="110" t="s">
        <v>73</v>
      </c>
      <c r="F13" s="110" t="s">
        <v>79</v>
      </c>
      <c r="G13" s="112"/>
      <c r="H13" s="27">
        <f t="shared" ref="H13:H19" si="1">IF($D$3="si",($G$5/$G$6*G13),IF($D$3="no",G13*$G$4,0))</f>
        <v>0</v>
      </c>
      <c r="I13" s="28"/>
      <c r="J13" s="29"/>
      <c r="K13" s="50"/>
      <c r="L13" s="31"/>
      <c r="M13" s="32">
        <v>467</v>
      </c>
      <c r="N13" s="114">
        <f t="shared" ref="N13:N19" si="2">SUM(H13:M13)</f>
        <v>467</v>
      </c>
      <c r="O13" s="36">
        <v>467</v>
      </c>
      <c r="P13" s="34" t="str">
        <f t="shared" ref="P13:P19" si="3">IF(F13="Milano","X","")</f>
        <v/>
      </c>
      <c r="Q13" s="2"/>
      <c r="R13" s="82">
        <v>96.52</v>
      </c>
    </row>
    <row r="14" spans="1:18" ht="30" customHeight="1">
      <c r="A14" s="35">
        <v>4</v>
      </c>
      <c r="B14" s="93">
        <v>41872</v>
      </c>
      <c r="C14" s="24" t="s">
        <v>59</v>
      </c>
      <c r="D14" s="113" t="s">
        <v>80</v>
      </c>
      <c r="E14" s="110" t="s">
        <v>73</v>
      </c>
      <c r="F14" s="110" t="s">
        <v>79</v>
      </c>
      <c r="G14" s="112"/>
      <c r="H14" s="27">
        <f t="shared" ref="H14:H18" si="4">IF($D$3="si",($G$5/$G$6*G14),IF($D$3="no",G14*$G$4,0))</f>
        <v>0</v>
      </c>
      <c r="I14" s="28"/>
      <c r="J14" s="29"/>
      <c r="K14" s="50"/>
      <c r="L14" s="31">
        <v>1071</v>
      </c>
      <c r="M14" s="32"/>
      <c r="N14" s="114">
        <f t="shared" ref="N14:N18" si="5">SUM(H14:M14)</f>
        <v>1071</v>
      </c>
      <c r="O14" s="36">
        <v>1071</v>
      </c>
      <c r="P14" s="34" t="str">
        <f t="shared" ref="P14:P18" si="6">IF(F14="Milano","X","")</f>
        <v/>
      </c>
      <c r="Q14" s="2"/>
      <c r="R14" s="83">
        <v>222.52</v>
      </c>
    </row>
    <row r="15" spans="1:18" ht="50.25" customHeight="1">
      <c r="A15" s="35">
        <v>5</v>
      </c>
      <c r="B15" s="93">
        <v>41872</v>
      </c>
      <c r="C15" s="24" t="s">
        <v>59</v>
      </c>
      <c r="D15" s="113" t="s">
        <v>81</v>
      </c>
      <c r="E15" s="110" t="s">
        <v>73</v>
      </c>
      <c r="F15" s="110" t="s">
        <v>79</v>
      </c>
      <c r="G15" s="112"/>
      <c r="H15" s="27">
        <f t="shared" si="4"/>
        <v>0</v>
      </c>
      <c r="I15" s="28"/>
      <c r="J15" s="29"/>
      <c r="K15" s="50"/>
      <c r="L15" s="31">
        <v>1000</v>
      </c>
      <c r="M15" s="32"/>
      <c r="N15" s="114">
        <f>O15</f>
        <v>1000</v>
      </c>
      <c r="O15" s="36">
        <v>1000</v>
      </c>
      <c r="P15" s="34" t="str">
        <f t="shared" si="6"/>
        <v/>
      </c>
      <c r="Q15" s="2"/>
      <c r="R15" s="53">
        <v>207.77</v>
      </c>
    </row>
    <row r="16" spans="1:18">
      <c r="A16" s="35">
        <v>6</v>
      </c>
      <c r="B16" s="93">
        <v>41872</v>
      </c>
      <c r="C16" s="24" t="s">
        <v>59</v>
      </c>
      <c r="D16" s="113" t="s">
        <v>75</v>
      </c>
      <c r="E16" s="110" t="s">
        <v>73</v>
      </c>
      <c r="F16" s="110" t="s">
        <v>79</v>
      </c>
      <c r="G16" s="112"/>
      <c r="H16" s="27">
        <f t="shared" si="4"/>
        <v>0</v>
      </c>
      <c r="I16" s="28"/>
      <c r="J16" s="29"/>
      <c r="K16" s="50"/>
      <c r="L16" s="31"/>
      <c r="M16" s="32">
        <v>29</v>
      </c>
      <c r="N16" s="114">
        <f t="shared" ref="N16:N18" si="7">SUM(H16:M16)</f>
        <v>29</v>
      </c>
      <c r="O16" s="36"/>
      <c r="P16" s="34" t="str">
        <f t="shared" si="6"/>
        <v/>
      </c>
      <c r="Q16" s="2"/>
      <c r="R16" s="53">
        <v>5.98</v>
      </c>
    </row>
    <row r="17" spans="1:18" ht="30" customHeight="1">
      <c r="A17" s="35">
        <v>7</v>
      </c>
      <c r="B17" s="93">
        <v>41872</v>
      </c>
      <c r="C17" s="24" t="s">
        <v>59</v>
      </c>
      <c r="D17" s="113" t="s">
        <v>62</v>
      </c>
      <c r="E17" s="110" t="s">
        <v>73</v>
      </c>
      <c r="F17" s="110" t="s">
        <v>79</v>
      </c>
      <c r="G17" s="112"/>
      <c r="H17" s="27">
        <f t="shared" si="4"/>
        <v>0</v>
      </c>
      <c r="I17" s="28"/>
      <c r="J17" s="29"/>
      <c r="K17" s="50"/>
      <c r="L17" s="31"/>
      <c r="M17" s="32">
        <v>26</v>
      </c>
      <c r="N17" s="114">
        <f t="shared" si="7"/>
        <v>26</v>
      </c>
      <c r="O17" s="36"/>
      <c r="P17" s="34" t="str">
        <f t="shared" si="6"/>
        <v/>
      </c>
      <c r="Q17" s="2"/>
      <c r="R17" s="53">
        <v>5.37</v>
      </c>
    </row>
    <row r="18" spans="1:18">
      <c r="A18" s="35">
        <v>8</v>
      </c>
      <c r="B18" s="118">
        <v>41873</v>
      </c>
      <c r="C18" s="190"/>
      <c r="D18" s="191" t="s">
        <v>76</v>
      </c>
      <c r="E18" s="126" t="s">
        <v>46</v>
      </c>
      <c r="F18" s="126" t="s">
        <v>79</v>
      </c>
      <c r="G18" s="119"/>
      <c r="H18" s="120">
        <f t="shared" si="4"/>
        <v>0</v>
      </c>
      <c r="I18" s="101"/>
      <c r="J18" s="102"/>
      <c r="K18" s="103"/>
      <c r="L18" s="104"/>
      <c r="M18" s="105"/>
      <c r="N18" s="121">
        <f t="shared" si="7"/>
        <v>0</v>
      </c>
      <c r="O18" s="106">
        <v>-133</v>
      </c>
      <c r="P18" s="122" t="str">
        <f t="shared" si="6"/>
        <v/>
      </c>
      <c r="Q18" s="123"/>
      <c r="R18" s="124">
        <v>-27.51</v>
      </c>
    </row>
    <row r="19" spans="1:18" ht="30" customHeight="1">
      <c r="A19" s="35">
        <v>9</v>
      </c>
      <c r="B19" s="118"/>
      <c r="C19" s="190"/>
      <c r="D19" s="191"/>
      <c r="E19" s="126"/>
      <c r="F19" s="126"/>
      <c r="G19" s="119"/>
      <c r="H19" s="120">
        <f t="shared" si="1"/>
        <v>0</v>
      </c>
      <c r="I19" s="101"/>
      <c r="J19" s="102"/>
      <c r="K19" s="103"/>
      <c r="L19" s="104"/>
      <c r="M19" s="105"/>
      <c r="N19" s="121">
        <f t="shared" si="2"/>
        <v>0</v>
      </c>
      <c r="O19" s="106"/>
      <c r="P19" s="122" t="str">
        <f t="shared" si="3"/>
        <v/>
      </c>
      <c r="Q19" s="123"/>
      <c r="R19" s="124"/>
    </row>
    <row r="20" spans="1:18" ht="30" customHeight="1">
      <c r="A20" s="35">
        <v>10</v>
      </c>
      <c r="B20" s="97"/>
      <c r="C20" s="98"/>
      <c r="D20" s="99"/>
      <c r="E20" s="99"/>
      <c r="F20" s="100"/>
      <c r="G20" s="112"/>
      <c r="H20" s="108"/>
      <c r="I20" s="101"/>
      <c r="J20" s="102"/>
      <c r="K20" s="103"/>
      <c r="L20" s="104"/>
      <c r="M20" s="105"/>
      <c r="N20" s="114">
        <f t="shared" ref="N20" si="8">SUM(H20:M20)</f>
        <v>0</v>
      </c>
      <c r="O20" s="106"/>
      <c r="P20" s="34" t="str">
        <f t="shared" ref="P18:P20" si="9">IF(F20="Milano","X","")</f>
        <v/>
      </c>
      <c r="Q20" s="2"/>
      <c r="R20" s="117"/>
    </row>
    <row r="21" spans="1:18">
      <c r="A21" s="46"/>
      <c r="B21" s="47"/>
      <c r="C21" s="47"/>
      <c r="D21" s="47"/>
      <c r="E21" s="47"/>
      <c r="F21" s="47"/>
      <c r="G21" s="112"/>
      <c r="H21" s="108"/>
      <c r="I21" s="47"/>
      <c r="J21" s="47"/>
      <c r="K21" s="47"/>
      <c r="L21" s="47"/>
      <c r="M21" s="47"/>
      <c r="N21" s="47"/>
      <c r="O21" s="47"/>
      <c r="P21" s="47"/>
    </row>
    <row r="22" spans="1:18">
      <c r="A22" s="55"/>
      <c r="B22" s="56"/>
      <c r="C22" s="57"/>
      <c r="D22" s="58"/>
      <c r="E22" s="58"/>
      <c r="F22" s="59"/>
      <c r="G22" s="60"/>
      <c r="H22" s="61"/>
      <c r="I22" s="62"/>
      <c r="J22" s="62"/>
      <c r="K22" s="62"/>
      <c r="L22" s="62"/>
      <c r="M22" s="62"/>
      <c r="N22" s="63"/>
      <c r="O22" s="64"/>
      <c r="P22" s="84"/>
    </row>
    <row r="23" spans="1:18">
      <c r="A23" s="46"/>
      <c r="B23" s="54" t="s">
        <v>34</v>
      </c>
      <c r="C23" s="54"/>
      <c r="D23" s="54"/>
      <c r="E23" s="47"/>
      <c r="F23" s="47"/>
      <c r="G23" s="54" t="s">
        <v>36</v>
      </c>
      <c r="H23" s="54"/>
      <c r="I23" s="54"/>
      <c r="J23" s="47"/>
      <c r="K23" s="47"/>
      <c r="L23" s="54" t="s">
        <v>35</v>
      </c>
      <c r="M23" s="54"/>
      <c r="N23" s="54"/>
      <c r="O23" s="47"/>
      <c r="P23" s="84"/>
    </row>
    <row r="24" spans="1:18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84"/>
    </row>
    <row r="25" spans="1:18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2:M22 M17:M19 I16:I19 H11:I11 J11:M12 J13:L20 H12:H20">
      <formula1>0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textLength" operator="greaterThan" allowBlank="1" showErrorMessage="1" sqref="D22:E22 E18:E19">
      <formula1>1</formula1>
      <formula2>0</formula2>
    </dataValidation>
    <dataValidation type="textLength" operator="greaterThan" sqref="F22">
      <formula1>1</formula1>
      <formula2>0</formula2>
    </dataValidation>
    <dataValidation type="date" operator="greaterThanOrEqual" showErrorMessage="1" errorTitle="Data" error="Inserire una data superiore al 1/11/2000" sqref="B22 B20">
      <formula1>36831</formula1>
      <formula2>0</formula2>
    </dataValidation>
    <dataValidation type="textLength" operator="greaterThan" allowBlank="1" sqref="C22">
      <formula1>1</formula1>
      <formula2>0</formula2>
    </dataValidation>
  </dataValidations>
  <pageMargins left="0.70866141732283472" right="0.70866141732283472" top="1.24" bottom="0.74803149606299213" header="0.31496062992125984" footer="0.31496062992125984"/>
  <pageSetup paperSize="9" scale="30" orientation="landscape" horizontalDpi="300" verticalDpi="300" r:id="rId1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Nota Spese Italia</vt:lpstr>
      <vt:lpstr>Nota Spese USD</vt:lpstr>
      <vt:lpstr>Nota Spese EGP</vt:lpstr>
      <vt:lpstr>Nota Spese QAR</vt:lpstr>
      <vt:lpstr>'Nota Spese Italia'!Print_Area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2014-08-25T10:03:45Z</cp:lastPrinted>
  <dcterms:created xsi:type="dcterms:W3CDTF">2007-03-06T14:42:56Z</dcterms:created>
  <dcterms:modified xsi:type="dcterms:W3CDTF">2014-08-25T10:28:28Z</dcterms:modified>
</cp:coreProperties>
</file>