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480" windowHeight="8130" tabRatio="433"/>
  </bookViews>
  <sheets>
    <sheet name="Expense SGD" sheetId="2" r:id="rId1"/>
    <sheet name="Expense KOREA WON" sheetId="5" r:id="rId2"/>
    <sheet name="India Rupiah" sheetId="7" r:id="rId3"/>
    <sheet name="Thai Bath" sheetId="8" r:id="rId4"/>
    <sheet name="Expense Malaysia Ringhit" sheetId="1" r:id="rId5"/>
    <sheet name="Expense USD" sheetId="9" r:id="rId6"/>
  </sheets>
  <definedNames>
    <definedName name="_xlnm.Print_Area" localSheetId="4">'Expense Malaysia Ringhit'!$A$1:$S$30</definedName>
    <definedName name="_xlnm.Print_Titles" localSheetId="4">'Expense Malaysia Ringhit'!$7:$10</definedName>
  </definedNames>
  <calcPr calcId="145621"/>
</workbook>
</file>

<file path=xl/calcChain.xml><?xml version="1.0" encoding="utf-8"?>
<calcChain xmlns="http://schemas.openxmlformats.org/spreadsheetml/2006/main">
  <c r="R3" i="2" l="1"/>
  <c r="R1" i="1"/>
  <c r="Q1" i="1"/>
  <c r="R3" i="1"/>
  <c r="Q3" i="1"/>
  <c r="S1" i="9"/>
  <c r="R1" i="9"/>
  <c r="H31" i="2" l="1"/>
  <c r="N31" i="2" s="1"/>
  <c r="P30" i="2"/>
  <c r="H30" i="2"/>
  <c r="N30" i="2" s="1"/>
  <c r="H29" i="2"/>
  <c r="N29" i="2" s="1"/>
  <c r="H28" i="2"/>
  <c r="N28" i="2" s="1"/>
  <c r="H27" i="2"/>
  <c r="N27" i="2" s="1"/>
  <c r="H26" i="2"/>
  <c r="N26" i="2" s="1"/>
  <c r="H25" i="2"/>
  <c r="N25" i="2" s="1"/>
  <c r="H24" i="2"/>
  <c r="N24" i="2" s="1"/>
  <c r="H23" i="2"/>
  <c r="N23" i="2" s="1"/>
  <c r="R1" i="2" l="1"/>
  <c r="H12" i="9"/>
  <c r="N12" i="9" s="1"/>
  <c r="H18" i="9"/>
  <c r="N18" i="9" s="1"/>
  <c r="H17" i="9"/>
  <c r="N17" i="9" s="1"/>
  <c r="H16" i="9"/>
  <c r="N16" i="9" s="1"/>
  <c r="H15" i="9"/>
  <c r="N15" i="9" s="1"/>
  <c r="H14" i="9"/>
  <c r="N14" i="9" s="1"/>
  <c r="H13" i="9"/>
  <c r="H11" i="9"/>
  <c r="N11" i="9" s="1"/>
  <c r="O7" i="9"/>
  <c r="P3" i="9" s="1"/>
  <c r="M7" i="9"/>
  <c r="L7" i="9"/>
  <c r="K7" i="9"/>
  <c r="J7" i="9"/>
  <c r="I7" i="9"/>
  <c r="G7" i="9"/>
  <c r="S3" i="9"/>
  <c r="S5" i="9" s="1"/>
  <c r="R3" i="9"/>
  <c r="R5" i="9" s="1"/>
  <c r="H7" i="9" l="1"/>
  <c r="P1" i="9" s="1"/>
  <c r="P5" i="9" s="1"/>
  <c r="N13" i="9"/>
  <c r="R5" i="2"/>
  <c r="N7" i="9"/>
  <c r="R5" i="1"/>
  <c r="S3" i="8"/>
  <c r="S1" i="8"/>
  <c r="S5" i="8" s="1"/>
  <c r="R3" i="8"/>
  <c r="R1" i="8"/>
  <c r="R5" i="8" s="1"/>
  <c r="Q5" i="1" l="1"/>
  <c r="M1" i="9"/>
  <c r="S3" i="7"/>
  <c r="S1" i="7"/>
  <c r="S5" i="7" s="1"/>
  <c r="R3" i="7"/>
  <c r="R1" i="7"/>
  <c r="R5" i="7" s="1"/>
  <c r="S3" i="5"/>
  <c r="S1" i="5"/>
  <c r="R3" i="5"/>
  <c r="R1" i="5"/>
  <c r="R5" i="5" s="1"/>
  <c r="S5" i="5" l="1"/>
  <c r="H18" i="8"/>
  <c r="N18" i="8" s="1"/>
  <c r="H17" i="8"/>
  <c r="N17" i="8" s="1"/>
  <c r="H16" i="8"/>
  <c r="N16" i="8" s="1"/>
  <c r="H15" i="8"/>
  <c r="N15" i="8" s="1"/>
  <c r="H14" i="8"/>
  <c r="N14" i="8" s="1"/>
  <c r="H13" i="8"/>
  <c r="H12" i="8"/>
  <c r="H11" i="8"/>
  <c r="N11" i="8" s="1"/>
  <c r="O7" i="8"/>
  <c r="P3" i="8" s="1"/>
  <c r="M7" i="8"/>
  <c r="L7" i="8"/>
  <c r="K7" i="8"/>
  <c r="J7" i="8"/>
  <c r="I7" i="8"/>
  <c r="G7" i="8"/>
  <c r="H7" i="8" l="1"/>
  <c r="P1" i="8" s="1"/>
  <c r="P5" i="8" s="1"/>
  <c r="N7" i="8"/>
  <c r="M1" i="8" l="1"/>
  <c r="H19" i="7"/>
  <c r="N19" i="7" s="1"/>
  <c r="H18" i="7"/>
  <c r="N18" i="7" s="1"/>
  <c r="H17" i="7"/>
  <c r="N17" i="7" s="1"/>
  <c r="H16" i="7"/>
  <c r="N16" i="7" s="1"/>
  <c r="H15" i="7"/>
  <c r="N15" i="7" s="1"/>
  <c r="H14" i="7"/>
  <c r="N14" i="7" s="1"/>
  <c r="H13" i="7"/>
  <c r="H12" i="7"/>
  <c r="H11" i="7"/>
  <c r="N11" i="7" s="1"/>
  <c r="O7" i="7"/>
  <c r="P3" i="7" s="1"/>
  <c r="M7" i="7"/>
  <c r="L7" i="7"/>
  <c r="K7" i="7"/>
  <c r="J7" i="7"/>
  <c r="I7" i="7"/>
  <c r="G7" i="7"/>
  <c r="H7" i="7" l="1"/>
  <c r="P1" i="7"/>
  <c r="P5" i="7" s="1"/>
  <c r="N7" i="7"/>
  <c r="H18" i="5"/>
  <c r="N18" i="5" s="1"/>
  <c r="H17" i="5"/>
  <c r="N17" i="5" s="1"/>
  <c r="H16" i="5"/>
  <c r="N16" i="5" s="1"/>
  <c r="H15" i="5"/>
  <c r="N15" i="5" s="1"/>
  <c r="H14" i="5"/>
  <c r="N14" i="5" s="1"/>
  <c r="H13" i="5"/>
  <c r="H12" i="5"/>
  <c r="H11" i="5"/>
  <c r="N11" i="5" s="1"/>
  <c r="O7" i="5"/>
  <c r="P3" i="5" s="1"/>
  <c r="M7" i="5"/>
  <c r="L7" i="5"/>
  <c r="K7" i="5"/>
  <c r="J7" i="5"/>
  <c r="I7" i="5"/>
  <c r="G7" i="5"/>
  <c r="M1" i="7" l="1"/>
  <c r="N7" i="5"/>
  <c r="H7" i="5"/>
  <c r="P1" i="5" s="1"/>
  <c r="H13" i="1"/>
  <c r="H11" i="1"/>
  <c r="N11" i="1" s="1"/>
  <c r="M1" i="5" l="1"/>
  <c r="P5" i="5"/>
  <c r="O7" i="1"/>
  <c r="H22" i="2" l="1"/>
  <c r="N22" i="2" s="1"/>
  <c r="H21" i="2"/>
  <c r="N21" i="2" s="1"/>
  <c r="H20" i="2"/>
  <c r="N20" i="2" s="1"/>
  <c r="H19" i="2"/>
  <c r="N19" i="2" s="1"/>
  <c r="H18" i="2"/>
  <c r="N18" i="2" s="1"/>
  <c r="H17" i="2"/>
  <c r="N17" i="2" s="1"/>
  <c r="H16" i="2"/>
  <c r="N16" i="2" s="1"/>
  <c r="H15" i="2"/>
  <c r="N15" i="2" s="1"/>
  <c r="H14" i="2"/>
  <c r="N14" i="2" s="1"/>
  <c r="H13" i="2"/>
  <c r="N13" i="2" s="1"/>
  <c r="H12" i="2"/>
  <c r="N12" i="2" s="1"/>
  <c r="H11" i="2"/>
  <c r="N11" i="2" s="1"/>
  <c r="O7" i="2"/>
  <c r="P3" i="2" s="1"/>
  <c r="M7" i="2"/>
  <c r="L7" i="2"/>
  <c r="K7" i="2"/>
  <c r="J7" i="2"/>
  <c r="I7" i="2"/>
  <c r="G7" i="2"/>
  <c r="H7" i="2" l="1"/>
  <c r="P1" i="2" s="1"/>
  <c r="N7" i="2"/>
  <c r="M1" i="2" l="1"/>
  <c r="P5" i="2" l="1"/>
  <c r="H24" i="1"/>
  <c r="H23" i="1"/>
  <c r="H22" i="1"/>
  <c r="H21" i="1"/>
  <c r="H20" i="1"/>
  <c r="N20" i="1" s="1"/>
  <c r="H19" i="1"/>
  <c r="N19" i="1" s="1"/>
  <c r="H18" i="1"/>
  <c r="H17" i="1"/>
  <c r="N17" i="1" s="1"/>
  <c r="H16" i="1"/>
  <c r="N16" i="1" s="1"/>
  <c r="H15" i="1"/>
  <c r="H14" i="1"/>
  <c r="N14" i="1" s="1"/>
  <c r="P3" i="1"/>
  <c r="G7" i="1"/>
  <c r="I7" i="1"/>
  <c r="M7" i="1"/>
  <c r="L7" i="1"/>
  <c r="K7" i="1"/>
  <c r="J7" i="1"/>
  <c r="H7" i="1" l="1"/>
  <c r="N24" i="1"/>
  <c r="N23" i="1"/>
  <c r="N22" i="1"/>
  <c r="N21" i="1"/>
  <c r="N13" i="1"/>
  <c r="N18" i="1"/>
  <c r="N15" i="1"/>
  <c r="P1" i="1" l="1"/>
  <c r="P5" i="1" s="1"/>
  <c r="N7" i="1"/>
  <c r="M1" i="1" l="1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<sst xmlns="http://schemas.openxmlformats.org/spreadsheetml/2006/main" count="393" uniqueCount="98">
  <si>
    <t>KM</t>
  </si>
  <si>
    <t>no</t>
  </si>
  <si>
    <t>Check</t>
  </si>
  <si>
    <t>VARIE (Taxi / BUS / VARIE)</t>
  </si>
  <si>
    <t>SPESE AUTO (PARK / AUTOSTRADA / ECC)</t>
  </si>
  <si>
    <t>Firma Dipendente</t>
  </si>
  <si>
    <t>Autorizzazione Responsabile Amministrativo</t>
  </si>
  <si>
    <t>Verifica Amministrativa</t>
  </si>
  <si>
    <t>Sales Manager</t>
  </si>
  <si>
    <t>Company car</t>
  </si>
  <si>
    <t>No. Attached documents:</t>
  </si>
  <si>
    <t>DATE</t>
  </si>
  <si>
    <t>MONTH TOTAL AMOUNT</t>
  </si>
  <si>
    <t>Address</t>
  </si>
  <si>
    <t>CAR</t>
  </si>
  <si>
    <t>FUEL REFUND</t>
  </si>
  <si>
    <t>CAR COSTS (PARK / HIGHWAY / ETC)</t>
  </si>
  <si>
    <t>DESCRIPTION
(specify kind of costs)</t>
  </si>
  <si>
    <t>TRAVEL EXPENSE (Taxi, Bus etc)</t>
  </si>
  <si>
    <t>MISCELLANEOUS (On-line purchase, etc)</t>
  </si>
  <si>
    <t>ROOM / BOARD</t>
  </si>
  <si>
    <t xml:space="preserve">Invoice </t>
  </si>
  <si>
    <t>Total AMOUNT</t>
  </si>
  <si>
    <t>Credit Card paid amount</t>
  </si>
  <si>
    <t>PROJECT/EVENT</t>
  </si>
  <si>
    <t>Fiscal Receipt</t>
  </si>
  <si>
    <t>Cost per KM</t>
  </si>
  <si>
    <t>Fuel cost (for company card)</t>
  </si>
  <si>
    <t>Car waste (for company card)</t>
  </si>
  <si>
    <t>Credit Card payments</t>
  </si>
  <si>
    <t>Cash advance</t>
  </si>
  <si>
    <t>TOTAL REFUND</t>
  </si>
  <si>
    <t>Name&amp;Surname</t>
  </si>
  <si>
    <t>Sign</t>
  </si>
  <si>
    <t xml:space="preserve">Administration </t>
  </si>
  <si>
    <t>CFO</t>
  </si>
  <si>
    <t>si</t>
  </si>
  <si>
    <t>DATA</t>
  </si>
  <si>
    <t>EXPENSES</t>
  </si>
  <si>
    <t>Country</t>
  </si>
  <si>
    <t>Value</t>
  </si>
  <si>
    <t>City
(City where the expense has been done)</t>
  </si>
  <si>
    <t>GSD Value</t>
  </si>
  <si>
    <t>Fuel cost (company car)</t>
  </si>
  <si>
    <t>Car waste (company car)</t>
  </si>
  <si>
    <t>Singapore</t>
  </si>
  <si>
    <t>Daniel Maglietta</t>
  </si>
  <si>
    <t>taxi</t>
  </si>
  <si>
    <t>lunch</t>
  </si>
  <si>
    <t>hotel extra</t>
  </si>
  <si>
    <t>(value EURO )</t>
  </si>
  <si>
    <t>visa</t>
  </si>
  <si>
    <t>Syscan conference</t>
  </si>
  <si>
    <t>Team drink</t>
  </si>
  <si>
    <t>Mindef demo</t>
  </si>
  <si>
    <t>customer breakfast</t>
  </si>
  <si>
    <t>meeting wiith Distributor</t>
  </si>
  <si>
    <t>drink</t>
  </si>
  <si>
    <t>PCS meeting</t>
  </si>
  <si>
    <t>SKA meeting</t>
  </si>
  <si>
    <t xml:space="preserve">DSA </t>
  </si>
  <si>
    <t>India demo</t>
  </si>
  <si>
    <t>india visa</t>
  </si>
  <si>
    <t>hotel extras</t>
  </si>
  <si>
    <t>Kuala Lumpur</t>
  </si>
  <si>
    <t>DSA</t>
  </si>
  <si>
    <t>dinner Emad Daniel</t>
  </si>
  <si>
    <t>Lunch</t>
  </si>
  <si>
    <t xml:space="preserve">refreshment </t>
  </si>
  <si>
    <t>Taxi</t>
  </si>
  <si>
    <t>SKA demo</t>
  </si>
  <si>
    <t>Korea</t>
  </si>
  <si>
    <t>Hotel extra</t>
  </si>
  <si>
    <t>meeting thailand</t>
  </si>
  <si>
    <t>plane</t>
  </si>
  <si>
    <t>Thailand meeting</t>
  </si>
  <si>
    <t>Stand shipping</t>
  </si>
  <si>
    <t>EURO Value</t>
  </si>
  <si>
    <t>04_02</t>
  </si>
  <si>
    <t>Won</t>
  </si>
  <si>
    <t>04_03</t>
  </si>
  <si>
    <t>RUPIA INDIANA</t>
  </si>
  <si>
    <t>INDIA</t>
  </si>
  <si>
    <t>INR</t>
  </si>
  <si>
    <t>04_04</t>
  </si>
  <si>
    <t>BAHT THAILANDESE</t>
  </si>
  <si>
    <t>THAILANDIA</t>
  </si>
  <si>
    <t>BATH</t>
  </si>
  <si>
    <t>04_05</t>
  </si>
  <si>
    <t>plane penalty</t>
  </si>
  <si>
    <t>Prelievo</t>
  </si>
  <si>
    <t>USD</t>
  </si>
  <si>
    <t>04_06</t>
  </si>
  <si>
    <t>04_01</t>
  </si>
  <si>
    <t>Withdrawal</t>
  </si>
  <si>
    <t>Restituzione contanti</t>
  </si>
  <si>
    <t>plane refund</t>
  </si>
  <si>
    <r>
      <t xml:space="preserve">Thailand meeting </t>
    </r>
    <r>
      <rPr>
        <b/>
        <sz val="14"/>
        <color rgb="FFFF0000"/>
        <rFont val="Gulim"/>
        <family val="2"/>
      </rPr>
      <t>(accredito in CC 128,07, differenza cambi)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</si>
</sst>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  <numFmt numFmtId="173" formatCode="[$$-4809]#,##0.00"/>
  </numFmts>
  <fonts count="13" x14ac:knownFonts="1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i/>
      <sz val="20"/>
      <color indexed="10"/>
      <name val="Gulim"/>
      <family val="2"/>
    </font>
    <font>
      <b/>
      <sz val="14"/>
      <color rgb="FFFF0000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indexed="8"/>
      </right>
      <top/>
      <bottom style="thick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73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1" xfId="0" applyNumberFormat="1" applyFont="1" applyBorder="1" applyAlignment="1" applyProtection="1">
      <alignment horizontal="right" vertical="center"/>
      <protection locked="0"/>
    </xf>
    <xf numFmtId="164" fontId="1" fillId="3" borderId="22" xfId="1" applyFont="1" applyFill="1" applyBorder="1" applyAlignment="1" applyProtection="1">
      <alignment horizontal="right" vertical="center"/>
    </xf>
    <xf numFmtId="4" fontId="1" fillId="4" borderId="23" xfId="0" applyNumberFormat="1" applyFont="1" applyFill="1" applyBorder="1" applyAlignment="1" applyProtection="1">
      <alignment vertical="center"/>
      <protection locked="0"/>
    </xf>
    <xf numFmtId="169" fontId="1" fillId="6" borderId="24" xfId="0" applyNumberFormat="1" applyFont="1" applyFill="1" applyBorder="1" applyAlignment="1" applyProtection="1">
      <alignment horizontal="center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170" fontId="1" fillId="0" borderId="19" xfId="0" applyNumberFormat="1" applyFont="1" applyBorder="1" applyAlignment="1" applyProtection="1">
      <alignment horizontal="center" vertical="center"/>
      <protection locked="0"/>
    </xf>
    <xf numFmtId="171" fontId="1" fillId="0" borderId="25" xfId="0" applyNumberFormat="1" applyFont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0" xfId="0" applyNumberFormat="1" applyFont="1" applyBorder="1" applyAlignment="1" applyProtection="1">
      <alignment horizontal="center" vertical="center" wrapText="1"/>
    </xf>
    <xf numFmtId="0" fontId="1" fillId="8" borderId="35" xfId="0" applyNumberFormat="1" applyFont="1" applyFill="1" applyBorder="1" applyAlignment="1" applyProtection="1">
      <alignment horizontal="center" vertical="center"/>
    </xf>
    <xf numFmtId="0" fontId="1" fillId="8" borderId="36" xfId="0" applyNumberFormat="1" applyFont="1" applyFill="1" applyBorder="1" applyAlignment="1" applyProtection="1">
      <alignment vertical="center"/>
    </xf>
    <xf numFmtId="0" fontId="1" fillId="8" borderId="37" xfId="0" applyNumberFormat="1" applyFont="1" applyFill="1" applyBorder="1" applyAlignment="1" applyProtection="1">
      <alignment vertical="center"/>
    </xf>
    <xf numFmtId="0" fontId="2" fillId="7" borderId="31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0" xfId="0" applyFont="1" applyFill="1" applyBorder="1" applyAlignment="1" applyProtection="1">
      <alignment horizontal="center" vertical="center"/>
    </xf>
    <xf numFmtId="168" fontId="1" fillId="2" borderId="50" xfId="0" applyNumberFormat="1" applyFont="1" applyFill="1" applyBorder="1" applyAlignment="1" applyProtection="1">
      <alignment horizontal="right" vertical="center"/>
    </xf>
    <xf numFmtId="168" fontId="1" fillId="2" borderId="51" xfId="0" applyNumberFormat="1" applyFont="1" applyFill="1" applyBorder="1" applyAlignment="1" applyProtection="1">
      <alignment horizontal="right" vertical="center"/>
    </xf>
    <xf numFmtId="168" fontId="1" fillId="2" borderId="52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54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Border="1" applyAlignment="1" applyProtection="1">
      <alignment horizontal="right" vertical="center"/>
    </xf>
    <xf numFmtId="0" fontId="1" fillId="9" borderId="55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56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171" fontId="1" fillId="0" borderId="53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3" fontId="2" fillId="5" borderId="7" xfId="0" applyNumberFormat="1" applyFont="1" applyFill="1" applyBorder="1" applyAlignment="1" applyProtection="1">
      <alignment vertical="center"/>
    </xf>
    <xf numFmtId="0" fontId="11" fillId="9" borderId="0" xfId="0" applyNumberFormat="1" applyFont="1" applyFill="1" applyBorder="1" applyAlignment="1" applyProtection="1">
      <alignment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1" xfId="0" applyNumberFormat="1" applyFont="1" applyFill="1" applyBorder="1" applyAlignment="1" applyProtection="1">
      <alignment horizontal="center" vertical="center"/>
    </xf>
    <xf numFmtId="4" fontId="1" fillId="2" borderId="62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7" xfId="0" applyNumberFormat="1" applyFont="1" applyFill="1" applyBorder="1" applyAlignment="1" applyProtection="1">
      <alignment horizontal="right" vertical="center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71" xfId="0" applyNumberFormat="1" applyFont="1" applyBorder="1" applyAlignment="1" applyProtection="1">
      <alignment horizontal="center" vertical="center"/>
      <protection locked="0"/>
    </xf>
    <xf numFmtId="171" fontId="1" fillId="0" borderId="72" xfId="0" applyNumberFormat="1" applyFont="1" applyBorder="1" applyAlignment="1" applyProtection="1">
      <alignment horizontal="right" vertical="center"/>
    </xf>
    <xf numFmtId="171" fontId="1" fillId="0" borderId="53" xfId="0" applyNumberFormat="1" applyFont="1" applyBorder="1" applyAlignment="1" applyProtection="1">
      <alignment horizontal="right" vertical="center"/>
      <protection locked="0"/>
    </xf>
    <xf numFmtId="0" fontId="2" fillId="0" borderId="73" xfId="0" applyFont="1" applyBorder="1" applyAlignment="1" applyProtection="1">
      <alignment horizontal="right" vertical="center" wrapText="1"/>
    </xf>
    <xf numFmtId="38" fontId="1" fillId="0" borderId="74" xfId="0" applyNumberFormat="1" applyFont="1" applyBorder="1" applyAlignment="1" applyProtection="1">
      <alignment horizontal="center" vertical="center"/>
      <protection locked="0"/>
    </xf>
    <xf numFmtId="40" fontId="2" fillId="0" borderId="73" xfId="0" applyNumberFormat="1" applyFont="1" applyBorder="1" applyAlignment="1" applyProtection="1">
      <alignment vertical="center"/>
    </xf>
    <xf numFmtId="0" fontId="2" fillId="0" borderId="73" xfId="0" applyFont="1" applyBorder="1" applyAlignment="1" applyProtection="1">
      <alignment vertical="center"/>
    </xf>
    <xf numFmtId="0" fontId="2" fillId="0" borderId="73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4" fontId="1" fillId="9" borderId="0" xfId="0" applyNumberFormat="1" applyFont="1" applyFill="1" applyBorder="1" applyAlignment="1" applyProtection="1">
      <alignment vertical="center"/>
    </xf>
    <xf numFmtId="173" fontId="1" fillId="0" borderId="0" xfId="0" applyNumberFormat="1" applyFont="1" applyAlignment="1" applyProtection="1">
      <alignment vertical="center"/>
    </xf>
    <xf numFmtId="173" fontId="2" fillId="0" borderId="0" xfId="0" applyNumberFormat="1" applyFont="1" applyAlignment="1" applyProtection="1">
      <alignment vertical="center"/>
    </xf>
    <xf numFmtId="0" fontId="2" fillId="0" borderId="73" xfId="0" applyFont="1" applyFill="1" applyBorder="1" applyAlignment="1" applyProtection="1">
      <alignment horizontal="right" vertical="center" wrapText="1"/>
    </xf>
    <xf numFmtId="172" fontId="2" fillId="0" borderId="0" xfId="0" applyNumberFormat="1" applyFont="1" applyAlignment="1" applyProtection="1">
      <alignment vertical="center"/>
    </xf>
    <xf numFmtId="172" fontId="1" fillId="0" borderId="0" xfId="0" applyNumberFormat="1" applyFont="1" applyAlignment="1" applyProtection="1">
      <alignment vertical="center"/>
    </xf>
    <xf numFmtId="172" fontId="2" fillId="0" borderId="0" xfId="0" applyNumberFormat="1" applyFont="1" applyBorder="1" applyAlignment="1" applyProtection="1">
      <alignment vertical="center"/>
    </xf>
    <xf numFmtId="173" fontId="2" fillId="0" borderId="0" xfId="0" applyNumberFormat="1" applyFont="1" applyBorder="1" applyAlignment="1" applyProtection="1">
      <alignment vertical="center"/>
    </xf>
    <xf numFmtId="173" fontId="1" fillId="0" borderId="0" xfId="0" applyNumberFormat="1" applyFont="1" applyBorder="1" applyAlignment="1" applyProtection="1">
      <alignment vertical="center"/>
    </xf>
    <xf numFmtId="170" fontId="12" fillId="0" borderId="15" xfId="0" applyNumberFormat="1" applyFont="1" applyBorder="1" applyAlignment="1" applyProtection="1">
      <alignment horizontal="center" vertical="center"/>
      <protection locked="0"/>
    </xf>
    <xf numFmtId="49" fontId="12" fillId="0" borderId="15" xfId="0" applyNumberFormat="1" applyFont="1" applyBorder="1" applyAlignment="1" applyProtection="1">
      <alignment horizontal="left" vertical="center"/>
      <protection locked="0"/>
    </xf>
    <xf numFmtId="49" fontId="12" fillId="0" borderId="19" xfId="0" applyNumberFormat="1" applyFont="1" applyBorder="1" applyAlignment="1" applyProtection="1">
      <alignment horizontal="left" vertical="center"/>
      <protection locked="0"/>
    </xf>
    <xf numFmtId="49" fontId="12" fillId="0" borderId="16" xfId="0" applyNumberFormat="1" applyFont="1" applyBorder="1" applyAlignment="1" applyProtection="1">
      <alignment horizontal="left" vertical="center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171" fontId="12" fillId="0" borderId="53" xfId="0" applyNumberFormat="1" applyFont="1" applyBorder="1" applyAlignment="1" applyProtection="1">
      <alignment horizontal="right" vertical="center"/>
    </xf>
    <xf numFmtId="171" fontId="12" fillId="0" borderId="17" xfId="0" applyNumberFormat="1" applyFont="1" applyBorder="1" applyAlignment="1" applyProtection="1">
      <alignment horizontal="right" vertical="center"/>
    </xf>
    <xf numFmtId="171" fontId="12" fillId="0" borderId="17" xfId="0" applyNumberFormat="1" applyFont="1" applyBorder="1" applyAlignment="1" applyProtection="1">
      <alignment horizontal="right" vertical="center"/>
      <protection locked="0"/>
    </xf>
    <xf numFmtId="171" fontId="12" fillId="0" borderId="15" xfId="0" applyNumberFormat="1" applyFont="1" applyBorder="1" applyAlignment="1" applyProtection="1">
      <alignment horizontal="right" vertical="center"/>
      <protection locked="0"/>
    </xf>
    <xf numFmtId="164" fontId="12" fillId="3" borderId="22" xfId="1" applyFont="1" applyFill="1" applyBorder="1" applyAlignment="1" applyProtection="1">
      <alignment horizontal="right" vertical="center"/>
    </xf>
    <xf numFmtId="4" fontId="12" fillId="4" borderId="22" xfId="0" applyNumberFormat="1" applyFont="1" applyFill="1" applyBorder="1" applyAlignment="1" applyProtection="1">
      <alignment vertical="center"/>
      <protection locked="0"/>
    </xf>
    <xf numFmtId="0" fontId="12" fillId="0" borderId="73" xfId="0" applyFont="1" applyBorder="1" applyAlignment="1" applyProtection="1">
      <alignment vertical="center"/>
    </xf>
    <xf numFmtId="0" fontId="2" fillId="9" borderId="73" xfId="0" applyFont="1" applyFill="1" applyBorder="1" applyAlignment="1" applyProtection="1">
      <alignment vertical="center"/>
    </xf>
    <xf numFmtId="0" fontId="2" fillId="9" borderId="73" xfId="0" applyFont="1" applyFill="1" applyBorder="1" applyAlignment="1" applyProtection="1">
      <alignment horizontal="right" vertical="center" wrapText="1"/>
    </xf>
    <xf numFmtId="49" fontId="1" fillId="0" borderId="19" xfId="0" applyNumberFormat="1" applyFont="1" applyBorder="1" applyAlignment="1" applyProtection="1">
      <alignment horizontal="left" vertical="center" wrapText="1"/>
      <protection locked="0"/>
    </xf>
    <xf numFmtId="172" fontId="2" fillId="0" borderId="65" xfId="0" applyNumberFormat="1" applyFont="1" applyBorder="1" applyAlignment="1" applyProtection="1">
      <alignment horizontal="center" vertical="center" wrapText="1"/>
    </xf>
    <xf numFmtId="172" fontId="2" fillId="0" borderId="67" xfId="0" applyNumberFormat="1" applyFont="1" applyBorder="1" applyAlignment="1" applyProtection="1">
      <alignment horizontal="center" vertical="center" wrapText="1"/>
    </xf>
    <xf numFmtId="172" fontId="2" fillId="0" borderId="70" xfId="0" applyNumberFormat="1" applyFont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69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5" borderId="29" xfId="0" applyNumberFormat="1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4" fontId="1" fillId="0" borderId="27" xfId="0" applyNumberFormat="1" applyFont="1" applyBorder="1" applyAlignment="1" applyProtection="1">
      <alignment horizontal="center" vertical="center" wrapText="1"/>
    </xf>
    <xf numFmtId="0" fontId="1" fillId="10" borderId="58" xfId="0" applyNumberFormat="1" applyFont="1" applyFill="1" applyBorder="1" applyAlignment="1" applyProtection="1">
      <alignment horizontal="center" vertical="center"/>
    </xf>
    <xf numFmtId="0" fontId="1" fillId="10" borderId="59" xfId="0" applyNumberFormat="1" applyFont="1" applyFill="1" applyBorder="1" applyAlignment="1" applyProtection="1">
      <alignment horizontal="center" vertical="center"/>
    </xf>
    <xf numFmtId="0" fontId="1" fillId="10" borderId="60" xfId="0" applyNumberFormat="1" applyFont="1" applyFill="1" applyBorder="1" applyAlignment="1" applyProtection="1">
      <alignment horizontal="center" vertical="center"/>
    </xf>
    <xf numFmtId="38" fontId="1" fillId="2" borderId="38" xfId="0" applyNumberFormat="1" applyFont="1" applyFill="1" applyBorder="1" applyAlignment="1" applyProtection="1">
      <alignment horizontal="center" vertical="center"/>
    </xf>
    <xf numFmtId="38" fontId="1" fillId="2" borderId="39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62" xfId="0" applyFont="1" applyFill="1" applyBorder="1" applyAlignment="1" applyProtection="1">
      <alignment horizontal="center" vertical="center" wrapText="1"/>
    </xf>
    <xf numFmtId="0" fontId="2" fillId="7" borderId="62" xfId="0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 wrapText="1"/>
    </xf>
    <xf numFmtId="0" fontId="1" fillId="2" borderId="63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  <xf numFmtId="0" fontId="1" fillId="2" borderId="64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49" fontId="2" fillId="4" borderId="28" xfId="0" applyNumberFormat="1" applyFont="1" applyFill="1" applyBorder="1" applyAlignment="1" applyProtection="1">
      <alignment horizontal="left" vertical="center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2" fillId="7" borderId="38" xfId="0" applyFont="1" applyFill="1" applyBorder="1" applyAlignment="1" applyProtection="1">
      <alignment horizontal="center" vertical="center"/>
    </xf>
    <xf numFmtId="0" fontId="2" fillId="7" borderId="39" xfId="0" applyFont="1" applyFill="1" applyBorder="1" applyAlignment="1" applyProtection="1">
      <alignment horizontal="center" vertical="center"/>
    </xf>
    <xf numFmtId="0" fontId="2" fillId="3" borderId="46" xfId="0" applyFont="1" applyFill="1" applyBorder="1" applyAlignment="1" applyProtection="1">
      <alignment horizontal="center" vertical="center" wrapText="1"/>
    </xf>
    <xf numFmtId="0" fontId="1" fillId="2" borderId="75" xfId="0" applyFont="1" applyFill="1" applyBorder="1" applyAlignment="1" applyProtection="1">
      <alignment horizontal="center" vertical="center" wrapText="1"/>
    </xf>
    <xf numFmtId="0" fontId="1" fillId="2" borderId="76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6" borderId="34" xfId="0" applyNumberFormat="1" applyFont="1" applyFill="1" applyBorder="1" applyAlignment="1" applyProtection="1">
      <alignment horizontal="center" vertical="center"/>
    </xf>
    <xf numFmtId="0" fontId="2" fillId="7" borderId="57" xfId="0" applyFont="1" applyFill="1" applyBorder="1" applyAlignment="1" applyProtection="1">
      <alignment horizontal="center" vertical="center" wrapText="1"/>
    </xf>
    <xf numFmtId="0" fontId="2" fillId="7" borderId="40" xfId="0" applyFont="1" applyFill="1" applyBorder="1" applyAlignment="1" applyProtection="1">
      <alignment horizontal="center" vertical="center" wrapText="1"/>
    </xf>
    <xf numFmtId="0" fontId="2" fillId="7" borderId="31" xfId="0" applyFont="1" applyFill="1" applyBorder="1" applyAlignment="1" applyProtection="1">
      <alignment horizontal="center" vertical="center" wrapText="1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4" fontId="1" fillId="0" borderId="43" xfId="0" applyNumberFormat="1" applyFont="1" applyBorder="1" applyAlignment="1" applyProtection="1">
      <alignment horizontal="center" vertical="center" wrapText="1"/>
    </xf>
  </cellXfs>
  <cellStyles count="2">
    <cellStyle name="Euro" xfId="1"/>
    <cellStyle name="Normale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view="pageBreakPreview" topLeftCell="M1" zoomScale="60" zoomScaleNormal="60" workbookViewId="0">
      <selection activeCell="R3" sqref="R3"/>
    </sheetView>
  </sheetViews>
  <sheetFormatPr defaultRowHeight="18.75" x14ac:dyDescent="0.2"/>
  <cols>
    <col min="1" max="1" width="6.7109375" style="1" customWidth="1"/>
    <col min="2" max="2" width="16.5703125" style="2" customWidth="1"/>
    <col min="3" max="3" width="34.85546875" style="2" bestFit="1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 x14ac:dyDescent="0.2">
      <c r="A1" s="4"/>
      <c r="B1" s="154" t="s">
        <v>32</v>
      </c>
      <c r="C1" s="154"/>
      <c r="D1" s="155" t="s">
        <v>46</v>
      </c>
      <c r="E1" s="155"/>
      <c r="F1" s="46">
        <v>41730</v>
      </c>
      <c r="G1" s="45" t="s">
        <v>93</v>
      </c>
      <c r="L1" s="8" t="s">
        <v>2</v>
      </c>
      <c r="M1" s="3">
        <f>+P1-N7</f>
        <v>0</v>
      </c>
      <c r="N1" s="5" t="s">
        <v>22</v>
      </c>
      <c r="O1" s="6"/>
      <c r="P1" s="79">
        <f>SUM(H7:M7)</f>
        <v>839.06999999999994</v>
      </c>
      <c r="Q1" s="3" t="s">
        <v>36</v>
      </c>
      <c r="R1" s="107">
        <f>SUM(P11:P28,P30)</f>
        <v>497.14000000000004</v>
      </c>
    </row>
    <row r="2" spans="1:18" s="8" customFormat="1" ht="57.75" customHeight="1" x14ac:dyDescent="0.2">
      <c r="A2" s="4"/>
      <c r="B2" s="156" t="s">
        <v>8</v>
      </c>
      <c r="C2" s="156"/>
      <c r="D2" s="155"/>
      <c r="E2" s="155"/>
      <c r="F2" s="9"/>
      <c r="G2" s="9"/>
      <c r="N2" s="10" t="s">
        <v>30</v>
      </c>
      <c r="O2" s="11"/>
      <c r="P2" s="12"/>
      <c r="Q2" s="3" t="s">
        <v>1</v>
      </c>
      <c r="R2" s="107"/>
    </row>
    <row r="3" spans="1:18" s="8" customFormat="1" ht="35.25" customHeight="1" x14ac:dyDescent="0.2">
      <c r="A3" s="4"/>
      <c r="B3" s="156" t="s">
        <v>9</v>
      </c>
      <c r="C3" s="156"/>
      <c r="D3" s="155" t="s">
        <v>1</v>
      </c>
      <c r="E3" s="155"/>
      <c r="N3" s="10" t="s">
        <v>29</v>
      </c>
      <c r="O3" s="11"/>
      <c r="P3" s="80">
        <f>+O7</f>
        <v>739.48</v>
      </c>
      <c r="Q3" s="13"/>
      <c r="R3" s="107">
        <f>SUM(P11:P13,P16:P19,P21:P25,P28:P31)</f>
        <v>439.66000000000008</v>
      </c>
    </row>
    <row r="4" spans="1:18" s="8" customFormat="1" ht="35.25" customHeight="1" thickBot="1" x14ac:dyDescent="0.25">
      <c r="A4" s="4"/>
      <c r="D4" s="14"/>
      <c r="E4" s="14"/>
      <c r="F4" s="10" t="s">
        <v>26</v>
      </c>
      <c r="G4" s="81">
        <v>1</v>
      </c>
      <c r="H4" s="15"/>
      <c r="I4" s="15"/>
      <c r="J4" s="2"/>
      <c r="K4" s="2"/>
      <c r="L4" s="2"/>
      <c r="M4" s="2"/>
      <c r="N4" s="16"/>
      <c r="O4" s="17"/>
      <c r="P4" s="18"/>
      <c r="Q4" s="13"/>
      <c r="R4" s="107"/>
    </row>
    <row r="5" spans="1:18" s="8" customFormat="1" ht="43.5" customHeight="1" thickTop="1" thickBot="1" x14ac:dyDescent="0.25">
      <c r="A5" s="4"/>
      <c r="B5" s="19" t="s">
        <v>10</v>
      </c>
      <c r="C5" s="20"/>
      <c r="D5" s="51">
        <v>22</v>
      </c>
      <c r="E5" s="14"/>
      <c r="F5" s="10" t="s">
        <v>27</v>
      </c>
      <c r="G5" s="81">
        <v>1.1100000000000001</v>
      </c>
      <c r="N5" s="135" t="s">
        <v>31</v>
      </c>
      <c r="O5" s="135"/>
      <c r="P5" s="82">
        <f>P1-P2-P3</f>
        <v>99.589999999999918</v>
      </c>
      <c r="Q5" s="13"/>
      <c r="R5" s="107">
        <f>R1-R3</f>
        <v>57.479999999999961</v>
      </c>
    </row>
    <row r="6" spans="1:18" s="8" customFormat="1" ht="43.5" customHeight="1" thickTop="1" thickBot="1" x14ac:dyDescent="0.25">
      <c r="A6" s="4"/>
      <c r="B6" s="83" t="s">
        <v>45</v>
      </c>
      <c r="C6" s="83"/>
      <c r="D6" s="14"/>
      <c r="E6" s="14"/>
      <c r="F6" s="10" t="s">
        <v>28</v>
      </c>
      <c r="G6" s="84">
        <v>11.11</v>
      </c>
      <c r="Q6" s="13"/>
    </row>
    <row r="7" spans="1:18" s="8" customFormat="1" ht="27" customHeight="1" thickTop="1" thickBot="1" x14ac:dyDescent="0.25">
      <c r="A7" s="139" t="s">
        <v>38</v>
      </c>
      <c r="B7" s="140"/>
      <c r="C7" s="141"/>
      <c r="D7" s="142" t="s">
        <v>12</v>
      </c>
      <c r="E7" s="143"/>
      <c r="F7" s="143"/>
      <c r="G7" s="85">
        <f t="shared" ref="G7:O7" si="0">SUM(G11:G31)</f>
        <v>0</v>
      </c>
      <c r="H7" s="86">
        <f t="shared" si="0"/>
        <v>0</v>
      </c>
      <c r="I7" s="87">
        <f t="shared" si="0"/>
        <v>0</v>
      </c>
      <c r="J7" s="87">
        <f t="shared" si="0"/>
        <v>387.60999999999996</v>
      </c>
      <c r="K7" s="87">
        <f t="shared" si="0"/>
        <v>328.33</v>
      </c>
      <c r="L7" s="87">
        <f t="shared" si="0"/>
        <v>0</v>
      </c>
      <c r="M7" s="88">
        <f t="shared" si="0"/>
        <v>123.13</v>
      </c>
      <c r="N7" s="89">
        <f t="shared" si="0"/>
        <v>839.06999999999994</v>
      </c>
      <c r="O7" s="90">
        <f t="shared" si="0"/>
        <v>739.48</v>
      </c>
    </row>
    <row r="8" spans="1:18" ht="36" customHeight="1" thickTop="1" thickBot="1" x14ac:dyDescent="0.25">
      <c r="A8" s="144"/>
      <c r="B8" s="145" t="s">
        <v>11</v>
      </c>
      <c r="C8" s="145" t="s">
        <v>24</v>
      </c>
      <c r="D8" s="146" t="s">
        <v>17</v>
      </c>
      <c r="E8" s="145" t="s">
        <v>39</v>
      </c>
      <c r="F8" s="148" t="s">
        <v>40</v>
      </c>
      <c r="G8" s="149" t="s">
        <v>14</v>
      </c>
      <c r="H8" s="151" t="s">
        <v>15</v>
      </c>
      <c r="I8" s="152" t="s">
        <v>16</v>
      </c>
      <c r="J8" s="153" t="s">
        <v>18</v>
      </c>
      <c r="K8" s="153" t="s">
        <v>19</v>
      </c>
      <c r="L8" s="136" t="s">
        <v>20</v>
      </c>
      <c r="M8" s="137"/>
      <c r="N8" s="134" t="s">
        <v>22</v>
      </c>
      <c r="O8" s="138" t="s">
        <v>23</v>
      </c>
      <c r="P8" s="127" t="s">
        <v>77</v>
      </c>
      <c r="Q8" s="2"/>
    </row>
    <row r="9" spans="1:18" ht="36" customHeight="1" thickTop="1" thickBot="1" x14ac:dyDescent="0.25">
      <c r="A9" s="144"/>
      <c r="B9" s="145" t="s">
        <v>37</v>
      </c>
      <c r="C9" s="145"/>
      <c r="D9" s="147"/>
      <c r="E9" s="145"/>
      <c r="F9" s="148"/>
      <c r="G9" s="150"/>
      <c r="H9" s="151" t="s">
        <v>4</v>
      </c>
      <c r="I9" s="152" t="s">
        <v>4</v>
      </c>
      <c r="J9" s="152"/>
      <c r="K9" s="152" t="s">
        <v>3</v>
      </c>
      <c r="L9" s="130" t="s">
        <v>21</v>
      </c>
      <c r="M9" s="132" t="s">
        <v>25</v>
      </c>
      <c r="N9" s="134"/>
      <c r="O9" s="138"/>
      <c r="P9" s="128"/>
      <c r="Q9" s="2"/>
    </row>
    <row r="10" spans="1:18" ht="37.5" customHeight="1" thickTop="1" thickBot="1" x14ac:dyDescent="0.25">
      <c r="A10" s="144"/>
      <c r="B10" s="145"/>
      <c r="C10" s="145"/>
      <c r="D10" s="147"/>
      <c r="E10" s="145"/>
      <c r="F10" s="148"/>
      <c r="G10" s="91" t="s">
        <v>0</v>
      </c>
      <c r="H10" s="151"/>
      <c r="I10" s="152"/>
      <c r="J10" s="152"/>
      <c r="K10" s="152"/>
      <c r="L10" s="131"/>
      <c r="M10" s="133"/>
      <c r="N10" s="134"/>
      <c r="O10" s="138"/>
      <c r="P10" s="129"/>
      <c r="Q10" s="2"/>
    </row>
    <row r="11" spans="1:18" ht="30" customHeight="1" thickTop="1" x14ac:dyDescent="0.2">
      <c r="A11" s="27">
        <v>1</v>
      </c>
      <c r="B11" s="42">
        <v>41733</v>
      </c>
      <c r="C11" s="29" t="s">
        <v>52</v>
      </c>
      <c r="D11" s="92" t="s">
        <v>53</v>
      </c>
      <c r="E11" s="92" t="s">
        <v>45</v>
      </c>
      <c r="F11" s="93"/>
      <c r="G11" s="94"/>
      <c r="H11" s="95">
        <f>IF($D$3="si",($G$5/$G$6*G11),IF($D$3="no",G11*$G$4,0))</f>
        <v>0</v>
      </c>
      <c r="I11" s="30"/>
      <c r="J11" s="31"/>
      <c r="K11" s="96"/>
      <c r="L11" s="96"/>
      <c r="M11" s="34">
        <v>75.33</v>
      </c>
      <c r="N11" s="35">
        <f>SUM(H11:M11)</f>
        <v>75.33</v>
      </c>
      <c r="O11" s="36">
        <v>75.33</v>
      </c>
      <c r="P11" s="97">
        <v>44.87</v>
      </c>
      <c r="Q11" s="2"/>
    </row>
    <row r="12" spans="1:18" ht="30" customHeight="1" x14ac:dyDescent="0.2">
      <c r="A12" s="37">
        <v>2</v>
      </c>
      <c r="B12" s="42">
        <v>41922</v>
      </c>
      <c r="C12" s="39" t="s">
        <v>54</v>
      </c>
      <c r="D12" s="92" t="s">
        <v>55</v>
      </c>
      <c r="E12" s="92" t="s">
        <v>45</v>
      </c>
      <c r="F12" s="93"/>
      <c r="G12" s="98"/>
      <c r="H12" s="95">
        <f>IF($D$3="si",($G$5/$G$6*G12),IF($D$3="no",G12*$G$4,0))</f>
        <v>0</v>
      </c>
      <c r="I12" s="30"/>
      <c r="J12" s="31"/>
      <c r="K12" s="96"/>
      <c r="L12" s="33"/>
      <c r="M12" s="34">
        <v>12</v>
      </c>
      <c r="N12" s="35">
        <f>SUM(H12:M12)</f>
        <v>12</v>
      </c>
      <c r="O12" s="38">
        <v>12</v>
      </c>
      <c r="P12" s="97">
        <v>7.17</v>
      </c>
      <c r="Q12" s="2"/>
    </row>
    <row r="13" spans="1:18" ht="30" customHeight="1" x14ac:dyDescent="0.2">
      <c r="A13" s="37">
        <v>4</v>
      </c>
      <c r="B13" s="28">
        <v>41739</v>
      </c>
      <c r="C13" s="29" t="s">
        <v>56</v>
      </c>
      <c r="D13" s="92" t="s">
        <v>57</v>
      </c>
      <c r="E13" s="92" t="s">
        <v>45</v>
      </c>
      <c r="F13" s="93"/>
      <c r="G13" s="98"/>
      <c r="H13" s="95">
        <f t="shared" ref="H13:H22" si="1">IF($D$3="si",($G$5/$G$6*G13),IF($D$3="no",G13*$G$4,0))</f>
        <v>0</v>
      </c>
      <c r="I13" s="30"/>
      <c r="J13" s="31"/>
      <c r="K13" s="96"/>
      <c r="L13" s="33"/>
      <c r="M13" s="34">
        <v>3</v>
      </c>
      <c r="N13" s="35">
        <f t="shared" ref="N13:N22" si="2">SUM(H13:M13)</f>
        <v>3</v>
      </c>
      <c r="O13" s="38">
        <v>3</v>
      </c>
      <c r="P13" s="100">
        <v>1.8</v>
      </c>
      <c r="Q13" s="2"/>
    </row>
    <row r="14" spans="1:18" ht="30" customHeight="1" x14ac:dyDescent="0.2">
      <c r="A14" s="37">
        <v>6</v>
      </c>
      <c r="B14" s="28">
        <v>41738</v>
      </c>
      <c r="C14" s="29" t="s">
        <v>58</v>
      </c>
      <c r="D14" s="92" t="s">
        <v>47</v>
      </c>
      <c r="E14" s="92" t="s">
        <v>45</v>
      </c>
      <c r="F14" s="93"/>
      <c r="G14" s="98"/>
      <c r="H14" s="95">
        <f t="shared" si="1"/>
        <v>0</v>
      </c>
      <c r="I14" s="30"/>
      <c r="J14" s="31">
        <v>17.27</v>
      </c>
      <c r="K14" s="96"/>
      <c r="L14" s="33"/>
      <c r="M14" s="34"/>
      <c r="N14" s="35">
        <f t="shared" si="2"/>
        <v>17.27</v>
      </c>
      <c r="O14" s="38"/>
      <c r="P14" s="100">
        <v>9.99</v>
      </c>
      <c r="Q14" s="2"/>
    </row>
    <row r="15" spans="1:18" ht="30" customHeight="1" x14ac:dyDescent="0.2">
      <c r="A15" s="37">
        <v>7</v>
      </c>
      <c r="B15" s="28">
        <v>41738</v>
      </c>
      <c r="C15" s="2" t="s">
        <v>58</v>
      </c>
      <c r="D15" s="29" t="s">
        <v>47</v>
      </c>
      <c r="E15" s="92" t="s">
        <v>45</v>
      </c>
      <c r="F15" s="93"/>
      <c r="G15" s="98"/>
      <c r="H15" s="95">
        <f t="shared" si="1"/>
        <v>0</v>
      </c>
      <c r="I15" s="30"/>
      <c r="J15" s="31">
        <v>27.73</v>
      </c>
      <c r="K15" s="96"/>
      <c r="L15" s="33"/>
      <c r="M15" s="34"/>
      <c r="N15" s="35">
        <f t="shared" si="2"/>
        <v>27.73</v>
      </c>
      <c r="O15" s="38"/>
      <c r="P15" s="100">
        <v>16.04</v>
      </c>
      <c r="Q15" s="2"/>
    </row>
    <row r="16" spans="1:18" ht="30" customHeight="1" x14ac:dyDescent="0.2">
      <c r="A16" s="37">
        <v>8</v>
      </c>
      <c r="B16" s="28">
        <v>41752</v>
      </c>
      <c r="C16" s="2" t="s">
        <v>59</v>
      </c>
      <c r="D16" s="29" t="s">
        <v>48</v>
      </c>
      <c r="E16" s="92" t="s">
        <v>45</v>
      </c>
      <c r="F16" s="93"/>
      <c r="G16" s="98"/>
      <c r="H16" s="95">
        <f t="shared" si="1"/>
        <v>0</v>
      </c>
      <c r="I16" s="30"/>
      <c r="J16" s="31"/>
      <c r="K16" s="96"/>
      <c r="L16" s="33"/>
      <c r="M16" s="34">
        <v>13</v>
      </c>
      <c r="N16" s="35">
        <f t="shared" si="2"/>
        <v>13</v>
      </c>
      <c r="O16" s="38">
        <v>13</v>
      </c>
      <c r="P16" s="100">
        <v>7.7</v>
      </c>
      <c r="Q16" s="2"/>
    </row>
    <row r="17" spans="1:17" ht="30" customHeight="1" x14ac:dyDescent="0.2">
      <c r="A17" s="37">
        <v>9</v>
      </c>
      <c r="B17" s="28">
        <v>41750</v>
      </c>
      <c r="C17" s="39" t="s">
        <v>59</v>
      </c>
      <c r="D17" s="92" t="s">
        <v>47</v>
      </c>
      <c r="E17" s="92" t="s">
        <v>45</v>
      </c>
      <c r="F17" s="40"/>
      <c r="G17" s="98"/>
      <c r="H17" s="95">
        <f t="shared" si="1"/>
        <v>0</v>
      </c>
      <c r="I17" s="30"/>
      <c r="J17" s="31">
        <v>30.42</v>
      </c>
      <c r="K17" s="96"/>
      <c r="L17" s="33"/>
      <c r="M17" s="34"/>
      <c r="N17" s="35">
        <f t="shared" si="2"/>
        <v>30.42</v>
      </c>
      <c r="O17" s="38">
        <v>30.42</v>
      </c>
      <c r="P17" s="100">
        <v>18.07</v>
      </c>
      <c r="Q17" s="2"/>
    </row>
    <row r="18" spans="1:17" ht="30" customHeight="1" x14ac:dyDescent="0.2">
      <c r="A18" s="37">
        <v>10</v>
      </c>
      <c r="B18" s="28">
        <v>41745</v>
      </c>
      <c r="C18" s="39" t="s">
        <v>60</v>
      </c>
      <c r="D18" s="92" t="s">
        <v>47</v>
      </c>
      <c r="E18" s="92" t="s">
        <v>45</v>
      </c>
      <c r="F18" s="40"/>
      <c r="G18" s="98"/>
      <c r="H18" s="95">
        <f t="shared" si="1"/>
        <v>0</v>
      </c>
      <c r="I18" s="30"/>
      <c r="J18" s="31">
        <v>27.58</v>
      </c>
      <c r="K18" s="96"/>
      <c r="L18" s="33"/>
      <c r="M18" s="34"/>
      <c r="N18" s="35">
        <f t="shared" si="2"/>
        <v>27.58</v>
      </c>
      <c r="O18" s="38">
        <v>27.58</v>
      </c>
      <c r="P18" s="100">
        <v>16.420000000000002</v>
      </c>
      <c r="Q18" s="2"/>
    </row>
    <row r="19" spans="1:17" ht="30" customHeight="1" x14ac:dyDescent="0.2">
      <c r="A19" s="37">
        <v>11</v>
      </c>
      <c r="B19" s="28">
        <v>41752</v>
      </c>
      <c r="C19" s="39" t="s">
        <v>59</v>
      </c>
      <c r="D19" s="92" t="s">
        <v>47</v>
      </c>
      <c r="E19" s="92" t="s">
        <v>45</v>
      </c>
      <c r="F19" s="39"/>
      <c r="G19" s="98"/>
      <c r="H19" s="95">
        <f t="shared" si="1"/>
        <v>0</v>
      </c>
      <c r="I19" s="30"/>
      <c r="J19" s="32">
        <v>39.6</v>
      </c>
      <c r="K19" s="33"/>
      <c r="L19" s="33"/>
      <c r="M19" s="34"/>
      <c r="N19" s="35">
        <f t="shared" si="2"/>
        <v>39.6</v>
      </c>
      <c r="O19" s="38">
        <v>39.6</v>
      </c>
      <c r="P19" s="100">
        <v>23.48</v>
      </c>
      <c r="Q19" s="2"/>
    </row>
    <row r="20" spans="1:17" ht="30" customHeight="1" x14ac:dyDescent="0.2">
      <c r="A20" s="37">
        <v>12</v>
      </c>
      <c r="B20" s="28">
        <v>41756</v>
      </c>
      <c r="C20" s="39" t="s">
        <v>61</v>
      </c>
      <c r="D20" s="92" t="s">
        <v>47</v>
      </c>
      <c r="E20" s="92" t="s">
        <v>45</v>
      </c>
      <c r="F20" s="39"/>
      <c r="G20" s="98"/>
      <c r="H20" s="95">
        <f t="shared" si="1"/>
        <v>0</v>
      </c>
      <c r="I20" s="31"/>
      <c r="J20" s="31">
        <v>13.4</v>
      </c>
      <c r="K20" s="96"/>
      <c r="L20" s="33"/>
      <c r="M20" s="34"/>
      <c r="N20" s="35">
        <f t="shared" si="2"/>
        <v>13.4</v>
      </c>
      <c r="O20" s="38"/>
      <c r="P20" s="100">
        <v>7.71</v>
      </c>
      <c r="Q20" s="2"/>
    </row>
    <row r="21" spans="1:17" ht="30" customHeight="1" x14ac:dyDescent="0.2">
      <c r="A21" s="37">
        <v>13</v>
      </c>
      <c r="B21" s="42">
        <v>41739</v>
      </c>
      <c r="C21" s="39" t="s">
        <v>58</v>
      </c>
      <c r="D21" s="44" t="s">
        <v>47</v>
      </c>
      <c r="E21" s="40" t="s">
        <v>45</v>
      </c>
      <c r="F21" s="41"/>
      <c r="G21" s="98"/>
      <c r="H21" s="95">
        <f t="shared" si="1"/>
        <v>0</v>
      </c>
      <c r="I21" s="43"/>
      <c r="J21" s="32">
        <v>36.19</v>
      </c>
      <c r="K21" s="33"/>
      <c r="L21" s="33"/>
      <c r="M21" s="34"/>
      <c r="N21" s="35">
        <f t="shared" si="2"/>
        <v>36.19</v>
      </c>
      <c r="O21" s="38">
        <v>36.19</v>
      </c>
      <c r="P21" s="100">
        <v>21.63</v>
      </c>
      <c r="Q21" s="2"/>
    </row>
    <row r="22" spans="1:17" ht="30" customHeight="1" x14ac:dyDescent="0.2">
      <c r="A22" s="37">
        <v>14</v>
      </c>
      <c r="B22" s="42">
        <v>41756</v>
      </c>
      <c r="C22" s="39" t="s">
        <v>61</v>
      </c>
      <c r="D22" s="44" t="s">
        <v>47</v>
      </c>
      <c r="E22" s="40" t="s">
        <v>45</v>
      </c>
      <c r="F22" s="41"/>
      <c r="G22" s="98"/>
      <c r="H22" s="95">
        <f t="shared" si="1"/>
        <v>0</v>
      </c>
      <c r="I22" s="43"/>
      <c r="J22" s="32">
        <v>49.82</v>
      </c>
      <c r="K22" s="33"/>
      <c r="L22" s="33"/>
      <c r="M22" s="34"/>
      <c r="N22" s="35">
        <f t="shared" si="2"/>
        <v>49.82</v>
      </c>
      <c r="O22" s="38">
        <v>49.82</v>
      </c>
      <c r="P22" s="100">
        <v>29.53</v>
      </c>
      <c r="Q22" s="2"/>
    </row>
    <row r="23" spans="1:17" ht="30" customHeight="1" x14ac:dyDescent="0.2">
      <c r="A23" s="37">
        <v>15</v>
      </c>
      <c r="B23" s="42">
        <v>41741</v>
      </c>
      <c r="C23" s="39" t="s">
        <v>60</v>
      </c>
      <c r="D23" s="44" t="s">
        <v>48</v>
      </c>
      <c r="E23" s="40" t="s">
        <v>45</v>
      </c>
      <c r="F23" s="41"/>
      <c r="G23" s="98"/>
      <c r="H23" s="95">
        <f t="shared" ref="H23:H31" si="3">IF($D$3="si",($G$5/$G$6*G23),IF($D$3="no",G23*$G$4,0))</f>
        <v>0</v>
      </c>
      <c r="I23" s="43"/>
      <c r="J23" s="32"/>
      <c r="K23" s="33"/>
      <c r="L23" s="33"/>
      <c r="M23" s="34">
        <v>19.8</v>
      </c>
      <c r="N23" s="35">
        <f t="shared" ref="N23" si="4">SUM(H23:M23)</f>
        <v>19.8</v>
      </c>
      <c r="O23" s="38">
        <v>19.8</v>
      </c>
      <c r="P23" s="100">
        <v>11.77</v>
      </c>
      <c r="Q23" s="2"/>
    </row>
    <row r="24" spans="1:17" ht="30" customHeight="1" x14ac:dyDescent="0.2">
      <c r="A24" s="37">
        <v>16</v>
      </c>
      <c r="B24" s="42">
        <v>41741</v>
      </c>
      <c r="C24" s="39" t="s">
        <v>60</v>
      </c>
      <c r="D24" s="44" t="s">
        <v>47</v>
      </c>
      <c r="E24" s="40" t="s">
        <v>45</v>
      </c>
      <c r="F24" s="41"/>
      <c r="G24" s="98"/>
      <c r="H24" s="95">
        <f t="shared" si="3"/>
        <v>0</v>
      </c>
      <c r="I24" s="43"/>
      <c r="J24" s="32">
        <v>29.45</v>
      </c>
      <c r="K24" s="33"/>
      <c r="L24" s="33"/>
      <c r="M24" s="34"/>
      <c r="N24" s="35">
        <f>SUM(H24:M24)</f>
        <v>29.45</v>
      </c>
      <c r="O24" s="38">
        <v>29.45</v>
      </c>
      <c r="P24" s="100">
        <v>17.5</v>
      </c>
      <c r="Q24" s="2"/>
    </row>
    <row r="25" spans="1:17" ht="30" customHeight="1" x14ac:dyDescent="0.2">
      <c r="A25" s="37">
        <v>17</v>
      </c>
      <c r="B25" s="42">
        <v>41739</v>
      </c>
      <c r="C25" s="39" t="s">
        <v>58</v>
      </c>
      <c r="D25" s="44" t="s">
        <v>47</v>
      </c>
      <c r="E25" s="40" t="s">
        <v>45</v>
      </c>
      <c r="F25" s="41"/>
      <c r="G25" s="98"/>
      <c r="H25" s="95">
        <f t="shared" si="3"/>
        <v>0</v>
      </c>
      <c r="I25" s="43"/>
      <c r="J25" s="32">
        <v>22.96</v>
      </c>
      <c r="K25" s="33"/>
      <c r="L25" s="33"/>
      <c r="M25" s="34"/>
      <c r="N25" s="35">
        <f t="shared" ref="N25:N31" si="5">SUM(H25:M25)</f>
        <v>22.96</v>
      </c>
      <c r="O25" s="38">
        <v>22.96</v>
      </c>
      <c r="P25" s="100">
        <v>13.72</v>
      </c>
      <c r="Q25" s="2"/>
    </row>
    <row r="26" spans="1:17" ht="30" customHeight="1" x14ac:dyDescent="0.2">
      <c r="A26" s="37">
        <v>18</v>
      </c>
      <c r="B26" s="42">
        <v>41759</v>
      </c>
      <c r="C26" s="39" t="s">
        <v>61</v>
      </c>
      <c r="D26" s="44" t="s">
        <v>47</v>
      </c>
      <c r="E26" s="40" t="s">
        <v>45</v>
      </c>
      <c r="F26" s="41"/>
      <c r="G26" s="98"/>
      <c r="H26" s="95">
        <f t="shared" si="3"/>
        <v>0</v>
      </c>
      <c r="I26" s="43"/>
      <c r="J26" s="32">
        <v>29.25</v>
      </c>
      <c r="K26" s="33"/>
      <c r="L26" s="33"/>
      <c r="M26" s="34"/>
      <c r="N26" s="35">
        <f t="shared" si="5"/>
        <v>29.25</v>
      </c>
      <c r="O26" s="38"/>
      <c r="P26" s="100">
        <v>16.82</v>
      </c>
      <c r="Q26" s="2"/>
    </row>
    <row r="27" spans="1:17" ht="30" customHeight="1" x14ac:dyDescent="0.2">
      <c r="A27" s="37">
        <v>19</v>
      </c>
      <c r="B27" s="42">
        <v>41739</v>
      </c>
      <c r="C27" s="39" t="s">
        <v>58</v>
      </c>
      <c r="D27" s="44" t="s">
        <v>47</v>
      </c>
      <c r="E27" s="40" t="s">
        <v>45</v>
      </c>
      <c r="F27" s="41"/>
      <c r="G27" s="98"/>
      <c r="H27" s="95">
        <f t="shared" si="3"/>
        <v>0</v>
      </c>
      <c r="I27" s="43"/>
      <c r="J27" s="32">
        <v>11.94</v>
      </c>
      <c r="K27" s="33"/>
      <c r="L27" s="33"/>
      <c r="M27" s="34"/>
      <c r="N27" s="35">
        <f t="shared" si="5"/>
        <v>11.94</v>
      </c>
      <c r="O27" s="38"/>
      <c r="P27" s="100">
        <v>6.92</v>
      </c>
      <c r="Q27" s="2"/>
    </row>
    <row r="28" spans="1:17" ht="30" customHeight="1" x14ac:dyDescent="0.2">
      <c r="A28" s="37">
        <v>20</v>
      </c>
      <c r="B28" s="42">
        <v>41740</v>
      </c>
      <c r="C28" s="39" t="s">
        <v>62</v>
      </c>
      <c r="D28" s="44" t="s">
        <v>51</v>
      </c>
      <c r="E28" s="40" t="s">
        <v>45</v>
      </c>
      <c r="F28" s="41"/>
      <c r="G28" s="98"/>
      <c r="H28" s="95">
        <f t="shared" si="3"/>
        <v>0</v>
      </c>
      <c r="I28" s="43"/>
      <c r="J28" s="32"/>
      <c r="K28" s="33">
        <v>328.33</v>
      </c>
      <c r="L28" s="33"/>
      <c r="M28" s="34"/>
      <c r="N28" s="35">
        <f t="shared" si="5"/>
        <v>328.33</v>
      </c>
      <c r="O28" s="38">
        <v>328.33</v>
      </c>
      <c r="P28" s="100">
        <v>195.16</v>
      </c>
      <c r="Q28" s="2"/>
    </row>
    <row r="29" spans="1:17" ht="30" customHeight="1" x14ac:dyDescent="0.2">
      <c r="A29" s="37">
        <v>21</v>
      </c>
      <c r="B29" s="42">
        <v>41752</v>
      </c>
      <c r="C29" s="39" t="s">
        <v>75</v>
      </c>
      <c r="D29" s="44" t="s">
        <v>74</v>
      </c>
      <c r="E29" s="40" t="s">
        <v>45</v>
      </c>
      <c r="F29" s="41"/>
      <c r="G29" s="98"/>
      <c r="H29" s="95">
        <f t="shared" si="3"/>
        <v>0</v>
      </c>
      <c r="I29" s="43"/>
      <c r="J29" s="32"/>
      <c r="K29" s="33"/>
      <c r="L29" s="33"/>
      <c r="M29" s="34"/>
      <c r="N29" s="35">
        <f t="shared" si="5"/>
        <v>0</v>
      </c>
      <c r="O29" s="38">
        <v>230.3</v>
      </c>
      <c r="P29" s="124">
        <v>136.36000000000001</v>
      </c>
      <c r="Q29" s="2"/>
    </row>
    <row r="30" spans="1:17" ht="30" customHeight="1" x14ac:dyDescent="0.2">
      <c r="A30" s="37">
        <v>22</v>
      </c>
      <c r="B30" s="42">
        <v>41751</v>
      </c>
      <c r="C30" s="39" t="s">
        <v>59</v>
      </c>
      <c r="D30" s="44" t="s">
        <v>89</v>
      </c>
      <c r="E30" s="40" t="s">
        <v>45</v>
      </c>
      <c r="F30" s="41"/>
      <c r="G30" s="98"/>
      <c r="H30" s="95">
        <f t="shared" si="3"/>
        <v>0</v>
      </c>
      <c r="I30" s="43"/>
      <c r="J30" s="32">
        <v>52</v>
      </c>
      <c r="K30" s="33"/>
      <c r="L30" s="33"/>
      <c r="M30" s="34"/>
      <c r="N30" s="35">
        <f t="shared" si="5"/>
        <v>52</v>
      </c>
      <c r="O30" s="38">
        <v>52</v>
      </c>
      <c r="P30" s="100">
        <f>15.42+15.42</f>
        <v>30.84</v>
      </c>
      <c r="Q30" s="2"/>
    </row>
    <row r="31" spans="1:17" ht="90" customHeight="1" x14ac:dyDescent="0.2">
      <c r="A31" s="37">
        <v>23</v>
      </c>
      <c r="B31" s="42">
        <v>41765</v>
      </c>
      <c r="C31" s="126" t="s">
        <v>97</v>
      </c>
      <c r="D31" s="44" t="s">
        <v>96</v>
      </c>
      <c r="E31" s="40" t="s">
        <v>45</v>
      </c>
      <c r="F31" s="41"/>
      <c r="G31" s="98"/>
      <c r="H31" s="95">
        <f t="shared" si="3"/>
        <v>0</v>
      </c>
      <c r="I31" s="43"/>
      <c r="J31" s="32"/>
      <c r="K31" s="33"/>
      <c r="L31" s="33"/>
      <c r="M31" s="34"/>
      <c r="N31" s="35">
        <f t="shared" si="5"/>
        <v>0</v>
      </c>
      <c r="O31" s="38">
        <v>-230.3</v>
      </c>
      <c r="P31" s="100">
        <v>-136.36000000000001</v>
      </c>
      <c r="Q31" s="2"/>
    </row>
    <row r="32" spans="1:17" x14ac:dyDescent="0.2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Q32" s="2"/>
    </row>
    <row r="33" spans="1:17" x14ac:dyDescent="0.2">
      <c r="A33" s="63"/>
      <c r="B33" s="64"/>
      <c r="C33" s="65"/>
      <c r="D33" s="66"/>
      <c r="E33" s="66"/>
      <c r="F33" s="67"/>
      <c r="G33" s="68"/>
      <c r="H33" s="69"/>
      <c r="I33" s="70"/>
      <c r="J33" s="70"/>
      <c r="K33" s="70"/>
      <c r="L33" s="70"/>
      <c r="M33" s="70"/>
      <c r="N33" s="71"/>
      <c r="O33" s="72"/>
      <c r="Q33" s="2"/>
    </row>
    <row r="34" spans="1:17" x14ac:dyDescent="0.2">
      <c r="A34" s="52"/>
      <c r="B34" s="62" t="s">
        <v>5</v>
      </c>
      <c r="C34" s="62"/>
      <c r="D34" s="62"/>
      <c r="E34" s="53"/>
      <c r="F34" s="53"/>
      <c r="G34" s="62" t="s">
        <v>7</v>
      </c>
      <c r="H34" s="62"/>
      <c r="I34" s="62"/>
      <c r="J34" s="53"/>
      <c r="K34" s="53"/>
      <c r="L34" s="62" t="s">
        <v>6</v>
      </c>
      <c r="M34" s="62"/>
      <c r="N34" s="62"/>
      <c r="O34" s="53"/>
      <c r="Q34" s="2"/>
    </row>
    <row r="35" spans="1:17" x14ac:dyDescent="0.2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Q35" s="2"/>
    </row>
    <row r="36" spans="1:17" x14ac:dyDescent="0.2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Q36" s="2"/>
    </row>
  </sheetData>
  <mergeCells count="26">
    <mergeCell ref="B1:C1"/>
    <mergeCell ref="D1:E1"/>
    <mergeCell ref="B2:C2"/>
    <mergeCell ref="D2:E2"/>
    <mergeCell ref="B3:C3"/>
    <mergeCell ref="D3:E3"/>
    <mergeCell ref="G8:G9"/>
    <mergeCell ref="H8:H10"/>
    <mergeCell ref="I8:I10"/>
    <mergeCell ref="J8:J10"/>
    <mergeCell ref="K8:K10"/>
    <mergeCell ref="A7:C7"/>
    <mergeCell ref="D7:F7"/>
    <mergeCell ref="A8:A10"/>
    <mergeCell ref="B8:B10"/>
    <mergeCell ref="C8:C10"/>
    <mergeCell ref="D8:D10"/>
    <mergeCell ref="E8:E10"/>
    <mergeCell ref="F8:F10"/>
    <mergeCell ref="P8:P10"/>
    <mergeCell ref="L9:L10"/>
    <mergeCell ref="M9:M10"/>
    <mergeCell ref="N8:N10"/>
    <mergeCell ref="N5:O5"/>
    <mergeCell ref="L8:M8"/>
    <mergeCell ref="O8:O10"/>
  </mergeCells>
  <conditionalFormatting sqref="M1">
    <cfRule type="cellIs" dxfId="5" priority="1" operator="notEqual">
      <formula>0</formula>
    </cfRule>
  </conditionalFormatting>
  <dataValidations count="11">
    <dataValidation type="decimal" operator="greaterThanOrEqual" allowBlank="1" showErrorMessage="1" errorTitle="Valore" error="Inserire un numero maggiore o uguale a 0 (zero)!" sqref="H33:M33 M16:M20 H11:I11 J11:M12 I15:I20 J13:L20 H12:H31 I21:M31">
      <formula1>0</formula1>
      <formula2>0</formula2>
    </dataValidation>
    <dataValidation type="whole" operator="greaterThanOrEqual" allowBlank="1" showErrorMessage="1" errorTitle="Valore" error="Inserire un numero maggiore o uguale a 0 (zero)!" sqref="N33 N11:N31">
      <formula1>0</formula1>
      <formula2>0</formula2>
    </dataValidation>
    <dataValidation type="textLength" operator="greaterThan" allowBlank="1" showErrorMessage="1" sqref="D33:E33 E17:E19 D21:E31">
      <formula1>1</formula1>
      <formula2>0</formula2>
    </dataValidation>
    <dataValidation type="textLength" operator="greaterThan" sqref="F33 F17:F18 F21:F31">
      <formula1>1</formula1>
      <formula2>0</formula2>
    </dataValidation>
    <dataValidation type="date" operator="greaterThanOrEqual" showErrorMessage="1" errorTitle="Data" error="Inserire una data superiore al 1/11/2000" sqref="B33 B11:B12 B21:B31">
      <formula1>36831</formula1>
      <formula2>0</formula2>
    </dataValidation>
    <dataValidation type="textLength" operator="greaterThan" allowBlank="1" sqref="C33 C19 C12 C21:C3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$R$1:$R$2</formula1>
    </dataValidation>
  </dataValidations>
  <pageMargins left="0.70866141732283472" right="0.70866141732283472" top="0.74803149606299213" bottom="0.74803149606299213" header="0.31496062992125984" footer="0.31496062992125984"/>
  <pageSetup paperSize="9" scale="31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view="pageBreakPreview" topLeftCell="D1" zoomScale="60" zoomScaleNormal="60" workbookViewId="0">
      <selection activeCell="R12" sqref="R12"/>
    </sheetView>
  </sheetViews>
  <sheetFormatPr defaultRowHeight="18.75" x14ac:dyDescent="0.2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9" width="11.140625" style="2" bestFit="1" customWidth="1"/>
    <col min="20" max="16384" width="9.140625" style="2"/>
  </cols>
  <sheetData>
    <row r="1" spans="1:19" s="8" customFormat="1" ht="65.25" customHeight="1" x14ac:dyDescent="0.2">
      <c r="A1" s="4"/>
      <c r="B1" s="154" t="s">
        <v>32</v>
      </c>
      <c r="C1" s="154"/>
      <c r="D1" s="155" t="s">
        <v>46</v>
      </c>
      <c r="E1" s="155"/>
      <c r="F1" s="46">
        <v>41730</v>
      </c>
      <c r="G1" s="45" t="s">
        <v>78</v>
      </c>
      <c r="L1" s="8" t="s">
        <v>2</v>
      </c>
      <c r="M1" s="3">
        <f>+P1-N7</f>
        <v>0</v>
      </c>
      <c r="N1" s="5" t="s">
        <v>22</v>
      </c>
      <c r="O1" s="6"/>
      <c r="P1" s="79">
        <f>SUM(H7:M7)</f>
        <v>128500</v>
      </c>
      <c r="Q1" s="3" t="s">
        <v>36</v>
      </c>
      <c r="R1" s="105">
        <f>SUM(P11:P13)</f>
        <v>154.69999999999999</v>
      </c>
      <c r="S1" s="105">
        <f>SUM(R11:R13)</f>
        <v>92.15</v>
      </c>
    </row>
    <row r="2" spans="1:19" s="8" customFormat="1" ht="57.75" customHeight="1" x14ac:dyDescent="0.2">
      <c r="A2" s="4"/>
      <c r="B2" s="156" t="s">
        <v>8</v>
      </c>
      <c r="C2" s="156"/>
      <c r="D2" s="155"/>
      <c r="E2" s="155"/>
      <c r="F2" s="9"/>
      <c r="G2" s="9"/>
      <c r="N2" s="10" t="s">
        <v>30</v>
      </c>
      <c r="O2" s="11"/>
      <c r="P2" s="12"/>
      <c r="Q2" s="3" t="s">
        <v>1</v>
      </c>
      <c r="R2" s="105"/>
    </row>
    <row r="3" spans="1:19" s="8" customFormat="1" ht="35.25" customHeight="1" x14ac:dyDescent="0.2">
      <c r="A3" s="4"/>
      <c r="B3" s="156" t="s">
        <v>9</v>
      </c>
      <c r="C3" s="156"/>
      <c r="D3" s="155" t="s">
        <v>1</v>
      </c>
      <c r="E3" s="155"/>
      <c r="N3" s="10" t="s">
        <v>29</v>
      </c>
      <c r="O3" s="11"/>
      <c r="P3" s="80">
        <f>+O7</f>
        <v>125500</v>
      </c>
      <c r="Q3" s="13"/>
      <c r="R3" s="105">
        <f>SUM(P11,P13)</f>
        <v>151.09</v>
      </c>
      <c r="S3" s="105">
        <f>SUM(R11,R13)</f>
        <v>90.07</v>
      </c>
    </row>
    <row r="4" spans="1:19" s="8" customFormat="1" ht="35.25" customHeight="1" thickBot="1" x14ac:dyDescent="0.25">
      <c r="A4" s="4"/>
      <c r="D4" s="14"/>
      <c r="E4" s="14"/>
      <c r="F4" s="10" t="s">
        <v>26</v>
      </c>
      <c r="G4" s="81">
        <v>1</v>
      </c>
      <c r="H4" s="15"/>
      <c r="I4" s="15"/>
      <c r="J4" s="2"/>
      <c r="K4" s="2"/>
      <c r="L4" s="2"/>
      <c r="M4" s="2"/>
      <c r="N4" s="16"/>
      <c r="O4" s="17"/>
      <c r="P4" s="18"/>
      <c r="Q4" s="13"/>
      <c r="R4" s="105"/>
    </row>
    <row r="5" spans="1:19" s="8" customFormat="1" ht="43.5" customHeight="1" thickTop="1" thickBot="1" x14ac:dyDescent="0.25">
      <c r="A5" s="4"/>
      <c r="B5" s="19" t="s">
        <v>10</v>
      </c>
      <c r="C5" s="20"/>
      <c r="D5" s="51">
        <v>3</v>
      </c>
      <c r="E5" s="14"/>
      <c r="F5" s="10" t="s">
        <v>27</v>
      </c>
      <c r="G5" s="81">
        <v>1.1100000000000001</v>
      </c>
      <c r="N5" s="135" t="s">
        <v>31</v>
      </c>
      <c r="O5" s="135"/>
      <c r="P5" s="82">
        <f>P1-P2-P3</f>
        <v>3000</v>
      </c>
      <c r="Q5" s="13"/>
      <c r="R5" s="105">
        <f>R1-R3</f>
        <v>3.6099999999999852</v>
      </c>
      <c r="S5" s="105">
        <f>S1-S3</f>
        <v>2.0800000000000125</v>
      </c>
    </row>
    <row r="6" spans="1:19" s="8" customFormat="1" ht="43.5" customHeight="1" thickTop="1" thickBot="1" x14ac:dyDescent="0.25">
      <c r="A6" s="4"/>
      <c r="B6" s="83" t="s">
        <v>79</v>
      </c>
      <c r="C6" s="83"/>
      <c r="D6" s="14"/>
      <c r="E6" s="14"/>
      <c r="F6" s="10" t="s">
        <v>28</v>
      </c>
      <c r="G6" s="84">
        <v>11.11</v>
      </c>
      <c r="Q6" s="13"/>
    </row>
    <row r="7" spans="1:19" s="8" customFormat="1" ht="27" customHeight="1" thickTop="1" thickBot="1" x14ac:dyDescent="0.25">
      <c r="A7" s="139" t="s">
        <v>38</v>
      </c>
      <c r="B7" s="140"/>
      <c r="C7" s="141"/>
      <c r="D7" s="142" t="s">
        <v>12</v>
      </c>
      <c r="E7" s="143"/>
      <c r="F7" s="143"/>
      <c r="G7" s="85">
        <f t="shared" ref="G7:O7" si="0">SUM(G11:G18)</f>
        <v>0</v>
      </c>
      <c r="H7" s="86">
        <f t="shared" si="0"/>
        <v>0</v>
      </c>
      <c r="I7" s="87">
        <f t="shared" si="0"/>
        <v>0</v>
      </c>
      <c r="J7" s="87">
        <f t="shared" si="0"/>
        <v>0</v>
      </c>
      <c r="K7" s="87">
        <f t="shared" si="0"/>
        <v>0</v>
      </c>
      <c r="L7" s="87">
        <f t="shared" si="0"/>
        <v>128500</v>
      </c>
      <c r="M7" s="88">
        <f t="shared" si="0"/>
        <v>0</v>
      </c>
      <c r="N7" s="89">
        <f t="shared" si="0"/>
        <v>128500</v>
      </c>
      <c r="O7" s="90">
        <f t="shared" si="0"/>
        <v>125500</v>
      </c>
    </row>
    <row r="8" spans="1:19" ht="36" customHeight="1" thickTop="1" thickBot="1" x14ac:dyDescent="0.25">
      <c r="A8" s="144"/>
      <c r="B8" s="145" t="s">
        <v>11</v>
      </c>
      <c r="C8" s="145" t="s">
        <v>24</v>
      </c>
      <c r="D8" s="146" t="s">
        <v>17</v>
      </c>
      <c r="E8" s="145" t="s">
        <v>39</v>
      </c>
      <c r="F8" s="148" t="s">
        <v>40</v>
      </c>
      <c r="G8" s="149" t="s">
        <v>14</v>
      </c>
      <c r="H8" s="151" t="s">
        <v>15</v>
      </c>
      <c r="I8" s="152" t="s">
        <v>16</v>
      </c>
      <c r="J8" s="153" t="s">
        <v>18</v>
      </c>
      <c r="K8" s="153" t="s">
        <v>19</v>
      </c>
      <c r="L8" s="136" t="s">
        <v>20</v>
      </c>
      <c r="M8" s="137"/>
      <c r="N8" s="134" t="s">
        <v>22</v>
      </c>
      <c r="O8" s="138" t="s">
        <v>23</v>
      </c>
      <c r="P8" s="127" t="s">
        <v>42</v>
      </c>
      <c r="Q8" s="2"/>
      <c r="R8" s="127" t="s">
        <v>77</v>
      </c>
    </row>
    <row r="9" spans="1:19" ht="36" customHeight="1" thickTop="1" thickBot="1" x14ac:dyDescent="0.25">
      <c r="A9" s="144"/>
      <c r="B9" s="145" t="s">
        <v>37</v>
      </c>
      <c r="C9" s="145"/>
      <c r="D9" s="147"/>
      <c r="E9" s="145"/>
      <c r="F9" s="148"/>
      <c r="G9" s="150"/>
      <c r="H9" s="151" t="s">
        <v>4</v>
      </c>
      <c r="I9" s="152" t="s">
        <v>4</v>
      </c>
      <c r="J9" s="152"/>
      <c r="K9" s="152" t="s">
        <v>3</v>
      </c>
      <c r="L9" s="130" t="s">
        <v>21</v>
      </c>
      <c r="M9" s="132" t="s">
        <v>25</v>
      </c>
      <c r="N9" s="134"/>
      <c r="O9" s="138"/>
      <c r="P9" s="128"/>
      <c r="Q9" s="2"/>
      <c r="R9" s="128"/>
    </row>
    <row r="10" spans="1:19" ht="37.5" customHeight="1" thickTop="1" thickBot="1" x14ac:dyDescent="0.25">
      <c r="A10" s="144"/>
      <c r="B10" s="145"/>
      <c r="C10" s="145"/>
      <c r="D10" s="147"/>
      <c r="E10" s="145"/>
      <c r="F10" s="148"/>
      <c r="G10" s="91" t="s">
        <v>0</v>
      </c>
      <c r="H10" s="151"/>
      <c r="I10" s="152"/>
      <c r="J10" s="152"/>
      <c r="K10" s="152"/>
      <c r="L10" s="131"/>
      <c r="M10" s="133"/>
      <c r="N10" s="134"/>
      <c r="O10" s="138"/>
      <c r="P10" s="129"/>
      <c r="Q10" s="2"/>
      <c r="R10" s="129"/>
    </row>
    <row r="11" spans="1:19" ht="30" customHeight="1" thickTop="1" x14ac:dyDescent="0.2">
      <c r="A11" s="27">
        <v>1</v>
      </c>
      <c r="B11" s="42">
        <v>41750</v>
      </c>
      <c r="C11" s="29" t="s">
        <v>70</v>
      </c>
      <c r="D11" s="92" t="s">
        <v>72</v>
      </c>
      <c r="E11" s="92" t="s">
        <v>71</v>
      </c>
      <c r="F11" s="93"/>
      <c r="G11" s="94"/>
      <c r="H11" s="95">
        <f>IF($D$3="si",($G$5/$G$6*G11),IF($D$3="no",G11*$G$4,0))</f>
        <v>0</v>
      </c>
      <c r="I11" s="30"/>
      <c r="J11" s="31"/>
      <c r="K11" s="96"/>
      <c r="L11" s="96">
        <v>45500</v>
      </c>
      <c r="M11" s="34"/>
      <c r="N11" s="35">
        <f>SUM(H11:M11)</f>
        <v>45500</v>
      </c>
      <c r="O11" s="36">
        <v>45500</v>
      </c>
      <c r="P11" s="97">
        <v>54.78</v>
      </c>
      <c r="Q11" s="2"/>
      <c r="R11" s="106">
        <v>32.64</v>
      </c>
    </row>
    <row r="12" spans="1:19" ht="30" customHeight="1" x14ac:dyDescent="0.2">
      <c r="A12" s="37">
        <v>2</v>
      </c>
      <c r="B12" s="42">
        <v>41750</v>
      </c>
      <c r="C12" s="39" t="s">
        <v>70</v>
      </c>
      <c r="D12" s="92" t="s">
        <v>47</v>
      </c>
      <c r="E12" s="92" t="s">
        <v>71</v>
      </c>
      <c r="F12" s="93"/>
      <c r="G12" s="98"/>
      <c r="H12" s="95">
        <f>IF($D$3="si",($G$5/$G$6*G12),IF($D$3="no",G12*$G$4,0))</f>
        <v>0</v>
      </c>
      <c r="I12" s="30"/>
      <c r="J12" s="31"/>
      <c r="K12" s="96"/>
      <c r="L12" s="33">
        <v>3000</v>
      </c>
      <c r="M12" s="34"/>
      <c r="N12" s="35">
        <v>3000</v>
      </c>
      <c r="O12" s="38"/>
      <c r="P12" s="97">
        <v>3.61</v>
      </c>
      <c r="Q12" s="2"/>
      <c r="R12" s="97">
        <v>2.08</v>
      </c>
    </row>
    <row r="13" spans="1:19" ht="30" customHeight="1" x14ac:dyDescent="0.2">
      <c r="A13" s="37">
        <v>3</v>
      </c>
      <c r="B13" s="28">
        <v>41751</v>
      </c>
      <c r="C13" s="29" t="s">
        <v>70</v>
      </c>
      <c r="D13" s="92" t="s">
        <v>48</v>
      </c>
      <c r="E13" s="92" t="s">
        <v>71</v>
      </c>
      <c r="F13" s="93"/>
      <c r="G13" s="98"/>
      <c r="H13" s="95">
        <f t="shared" ref="H13:H18" si="1">IF($D$3="si",($G$5/$G$6*G13),IF($D$3="no",G13*$G$4,0))</f>
        <v>0</v>
      </c>
      <c r="I13" s="30"/>
      <c r="J13" s="31"/>
      <c r="K13" s="96"/>
      <c r="L13" s="33">
        <v>80000</v>
      </c>
      <c r="M13" s="34"/>
      <c r="N13" s="35">
        <v>80000</v>
      </c>
      <c r="O13" s="38">
        <v>80000</v>
      </c>
      <c r="P13" s="99">
        <v>96.31</v>
      </c>
      <c r="Q13" s="2"/>
      <c r="R13" s="99">
        <v>57.43</v>
      </c>
    </row>
    <row r="14" spans="1:19" ht="30" customHeight="1" x14ac:dyDescent="0.2">
      <c r="A14" s="37">
        <v>4</v>
      </c>
      <c r="B14" s="28"/>
      <c r="C14" s="29"/>
      <c r="D14" s="92"/>
      <c r="E14" s="92"/>
      <c r="F14" s="93"/>
      <c r="G14" s="98"/>
      <c r="H14" s="95">
        <f t="shared" si="1"/>
        <v>0</v>
      </c>
      <c r="I14" s="30"/>
      <c r="J14" s="31"/>
      <c r="K14" s="96"/>
      <c r="L14" s="33"/>
      <c r="M14" s="34"/>
      <c r="N14" s="35">
        <f t="shared" ref="N14:N18" si="2">SUM(H14:M14)</f>
        <v>0</v>
      </c>
      <c r="O14" s="38"/>
      <c r="P14" s="100"/>
      <c r="Q14" s="2"/>
      <c r="R14" s="100"/>
    </row>
    <row r="15" spans="1:19" ht="30" customHeight="1" x14ac:dyDescent="0.2">
      <c r="A15" s="37">
        <v>5</v>
      </c>
      <c r="B15" s="28"/>
      <c r="C15" s="29"/>
      <c r="D15" s="92"/>
      <c r="E15" s="92"/>
      <c r="F15" s="93"/>
      <c r="G15" s="98"/>
      <c r="H15" s="95">
        <f t="shared" si="1"/>
        <v>0</v>
      </c>
      <c r="I15" s="30"/>
      <c r="J15" s="31"/>
      <c r="K15" s="96"/>
      <c r="L15" s="33"/>
      <c r="M15" s="34"/>
      <c r="N15" s="35">
        <f t="shared" si="2"/>
        <v>0</v>
      </c>
      <c r="O15" s="38"/>
      <c r="P15" s="101"/>
      <c r="Q15" s="2"/>
      <c r="R15" s="101"/>
    </row>
    <row r="16" spans="1:19" ht="30" customHeight="1" x14ac:dyDescent="0.2">
      <c r="A16" s="37">
        <v>6</v>
      </c>
      <c r="B16" s="28"/>
      <c r="C16" s="29"/>
      <c r="D16" s="92"/>
      <c r="E16" s="92"/>
      <c r="F16" s="93"/>
      <c r="G16" s="98"/>
      <c r="H16" s="95">
        <f t="shared" si="1"/>
        <v>0</v>
      </c>
      <c r="I16" s="30"/>
      <c r="J16" s="31"/>
      <c r="K16" s="96"/>
      <c r="L16" s="33"/>
      <c r="M16" s="34"/>
      <c r="N16" s="35">
        <f t="shared" si="2"/>
        <v>0</v>
      </c>
      <c r="O16" s="38"/>
      <c r="P16" s="100"/>
      <c r="Q16" s="2"/>
      <c r="R16" s="100"/>
    </row>
    <row r="17" spans="1:18" x14ac:dyDescent="0.2">
      <c r="A17" s="37">
        <v>7</v>
      </c>
      <c r="B17" s="28"/>
      <c r="D17" s="29"/>
      <c r="E17" s="92"/>
      <c r="F17" s="93"/>
      <c r="G17" s="98"/>
      <c r="H17" s="95">
        <f t="shared" si="1"/>
        <v>0</v>
      </c>
      <c r="I17" s="30"/>
      <c r="J17" s="31"/>
      <c r="K17" s="96"/>
      <c r="L17" s="33"/>
      <c r="M17" s="34"/>
      <c r="N17" s="35">
        <f t="shared" si="2"/>
        <v>0</v>
      </c>
      <c r="O17" s="38"/>
      <c r="P17" s="100"/>
      <c r="Q17" s="2"/>
      <c r="R17" s="100"/>
    </row>
    <row r="18" spans="1:18" x14ac:dyDescent="0.2">
      <c r="A18" s="37">
        <v>8</v>
      </c>
      <c r="B18" s="28"/>
      <c r="D18" s="29"/>
      <c r="E18" s="92"/>
      <c r="F18" s="93"/>
      <c r="G18" s="98"/>
      <c r="H18" s="95">
        <f t="shared" si="1"/>
        <v>0</v>
      </c>
      <c r="I18" s="30"/>
      <c r="J18" s="31"/>
      <c r="K18" s="96"/>
      <c r="L18" s="33"/>
      <c r="M18" s="34"/>
      <c r="N18" s="35">
        <f t="shared" si="2"/>
        <v>0</v>
      </c>
      <c r="O18" s="38"/>
      <c r="P18" s="100"/>
      <c r="Q18" s="2"/>
      <c r="R18" s="100"/>
    </row>
    <row r="19" spans="1:18" x14ac:dyDescent="0.2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Q19" s="2"/>
    </row>
    <row r="20" spans="1:18" x14ac:dyDescent="0.2">
      <c r="A20" s="63"/>
      <c r="B20" s="64"/>
      <c r="C20" s="65"/>
      <c r="D20" s="66"/>
      <c r="E20" s="66"/>
      <c r="F20" s="67"/>
      <c r="G20" s="68"/>
      <c r="H20" s="69"/>
      <c r="I20" s="70"/>
      <c r="J20" s="70"/>
      <c r="K20" s="70"/>
      <c r="L20" s="70"/>
      <c r="M20" s="70"/>
      <c r="N20" s="71"/>
      <c r="O20" s="72"/>
      <c r="Q20" s="2"/>
    </row>
    <row r="21" spans="1:18" x14ac:dyDescent="0.2">
      <c r="A21" s="52"/>
      <c r="B21" s="62" t="s">
        <v>5</v>
      </c>
      <c r="C21" s="62"/>
      <c r="D21" s="62"/>
      <c r="E21" s="53"/>
      <c r="F21" s="53"/>
      <c r="G21" s="62" t="s">
        <v>7</v>
      </c>
      <c r="H21" s="62"/>
      <c r="I21" s="62"/>
      <c r="J21" s="53"/>
      <c r="K21" s="53"/>
      <c r="L21" s="62" t="s">
        <v>6</v>
      </c>
      <c r="M21" s="62"/>
      <c r="N21" s="62"/>
      <c r="O21" s="53"/>
      <c r="Q21" s="2"/>
    </row>
    <row r="22" spans="1:18" x14ac:dyDescent="0.2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Q22" s="2"/>
    </row>
    <row r="23" spans="1:18" x14ac:dyDescent="0.2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Q23" s="2"/>
    </row>
  </sheetData>
  <mergeCells count="27">
    <mergeCell ref="R8:R10"/>
    <mergeCell ref="P8:P10"/>
    <mergeCell ref="L9:L10"/>
    <mergeCell ref="M9:M10"/>
    <mergeCell ref="H8:H10"/>
    <mergeCell ref="I8:I10"/>
    <mergeCell ref="J8:J10"/>
    <mergeCell ref="K8:K10"/>
    <mergeCell ref="L8:M8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4" priority="1" operator="notEqual">
      <formula>0</formula>
    </cfRule>
  </conditionalFormatting>
  <dataValidations count="11">
    <dataValidation type="textLength" operator="greaterThan" allowBlank="1" sqref="C20 C12">
      <formula1>1</formula1>
      <formula2>0</formula2>
    </dataValidation>
    <dataValidation type="date" operator="greaterThanOrEqual" showErrorMessage="1" errorTitle="Data" error="Inserire una data superiore al 1/11/2000" sqref="B20 B11:B12">
      <formula1>36831</formula1>
      <formula2>0</formula2>
    </dataValidation>
    <dataValidation type="textLength" operator="greaterThan" sqref="F20">
      <formula1>1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decimal" operator="greaterThanOrEqual" allowBlank="1" showErrorMessage="1" errorTitle="Valore" error="Inserire un numero maggiore o uguale a 0 (zero)!" sqref="H20:M20 J13:L18 H12:H18 I17:I18 J11:M12 H11:I11 M18">
      <formula1>0</formula1>
      <formula2>0</formula2>
    </dataValidation>
    <dataValidation type="list" allowBlank="1" showInputMessage="1" showErrorMessage="1" sqref="D3:E3">
      <formula1>$R$1:$R$2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3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view="pageBreakPreview" topLeftCell="G1" zoomScale="60" zoomScaleNormal="50" workbookViewId="0">
      <selection activeCell="I2" sqref="I2"/>
    </sheetView>
  </sheetViews>
  <sheetFormatPr defaultRowHeight="18.75" x14ac:dyDescent="0.2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9" width="13.85546875" style="2" bestFit="1" customWidth="1"/>
    <col min="20" max="16384" width="9.140625" style="2"/>
  </cols>
  <sheetData>
    <row r="1" spans="1:19" s="8" customFormat="1" ht="65.25" customHeight="1" x14ac:dyDescent="0.2">
      <c r="A1" s="4"/>
      <c r="B1" s="154" t="s">
        <v>32</v>
      </c>
      <c r="C1" s="154"/>
      <c r="D1" s="155" t="s">
        <v>46</v>
      </c>
      <c r="E1" s="155"/>
      <c r="F1" s="46">
        <v>41730</v>
      </c>
      <c r="G1" s="45" t="s">
        <v>80</v>
      </c>
      <c r="L1" s="8" t="s">
        <v>2</v>
      </c>
      <c r="M1" s="3">
        <f>+P1-N7</f>
        <v>0</v>
      </c>
      <c r="N1" s="5" t="s">
        <v>22</v>
      </c>
      <c r="O1" s="6"/>
      <c r="P1" s="79">
        <f>SUM(H7:M7)</f>
        <v>18748.82</v>
      </c>
      <c r="Q1" s="3" t="s">
        <v>36</v>
      </c>
      <c r="R1" s="105">
        <f>P11</f>
        <v>388.51</v>
      </c>
      <c r="S1" s="108">
        <f>R11</f>
        <v>234.45</v>
      </c>
    </row>
    <row r="2" spans="1:19" s="8" customFormat="1" ht="57.75" customHeight="1" x14ac:dyDescent="0.2">
      <c r="A2" s="4"/>
      <c r="B2" s="156" t="s">
        <v>8</v>
      </c>
      <c r="C2" s="156"/>
      <c r="D2" s="155"/>
      <c r="E2" s="155"/>
      <c r="F2" s="9"/>
      <c r="G2" s="9"/>
      <c r="N2" s="10" t="s">
        <v>30</v>
      </c>
      <c r="O2" s="11"/>
      <c r="P2" s="12"/>
      <c r="Q2" s="3" t="s">
        <v>1</v>
      </c>
      <c r="R2" s="105"/>
      <c r="S2" s="108"/>
    </row>
    <row r="3" spans="1:19" s="8" customFormat="1" ht="35.25" customHeight="1" x14ac:dyDescent="0.2">
      <c r="A3" s="4"/>
      <c r="B3" s="156" t="s">
        <v>9</v>
      </c>
      <c r="C3" s="156"/>
      <c r="D3" s="155" t="s">
        <v>1</v>
      </c>
      <c r="E3" s="155"/>
      <c r="N3" s="10" t="s">
        <v>29</v>
      </c>
      <c r="O3" s="11"/>
      <c r="P3" s="80">
        <f>+O7</f>
        <v>18748.82</v>
      </c>
      <c r="Q3" s="13"/>
      <c r="R3" s="105">
        <f>P11</f>
        <v>388.51</v>
      </c>
      <c r="S3" s="108">
        <f>R11</f>
        <v>234.45</v>
      </c>
    </row>
    <row r="4" spans="1:19" s="8" customFormat="1" ht="35.25" customHeight="1" thickBot="1" x14ac:dyDescent="0.25">
      <c r="A4" s="4"/>
      <c r="D4" s="14"/>
      <c r="E4" s="14"/>
      <c r="F4" s="10" t="s">
        <v>26</v>
      </c>
      <c r="G4" s="81">
        <v>1</v>
      </c>
      <c r="H4" s="15"/>
      <c r="I4" s="15"/>
      <c r="J4" s="2"/>
      <c r="K4" s="2"/>
      <c r="L4" s="2"/>
      <c r="M4" s="2"/>
      <c r="N4" s="16"/>
      <c r="O4" s="17"/>
      <c r="P4" s="18"/>
      <c r="Q4" s="13"/>
      <c r="R4" s="105"/>
      <c r="S4" s="108"/>
    </row>
    <row r="5" spans="1:19" s="8" customFormat="1" ht="43.5" customHeight="1" thickTop="1" thickBot="1" x14ac:dyDescent="0.25">
      <c r="A5" s="4"/>
      <c r="B5" s="19" t="s">
        <v>10</v>
      </c>
      <c r="C5" s="20"/>
      <c r="D5" s="51">
        <v>1</v>
      </c>
      <c r="E5" s="14"/>
      <c r="F5" s="10" t="s">
        <v>27</v>
      </c>
      <c r="G5" s="81">
        <v>1.1100000000000001</v>
      </c>
      <c r="N5" s="135" t="s">
        <v>31</v>
      </c>
      <c r="O5" s="135"/>
      <c r="P5" s="82">
        <f>P1-P2-P3</f>
        <v>0</v>
      </c>
      <c r="Q5" s="13"/>
      <c r="R5" s="105">
        <f>R1-R3</f>
        <v>0</v>
      </c>
      <c r="S5" s="108">
        <f>S1-S3</f>
        <v>0</v>
      </c>
    </row>
    <row r="6" spans="1:19" s="8" customFormat="1" ht="43.5" customHeight="1" thickTop="1" thickBot="1" x14ac:dyDescent="0.25">
      <c r="A6" s="4"/>
      <c r="B6" s="83" t="s">
        <v>81</v>
      </c>
      <c r="C6" s="83"/>
      <c r="D6" s="14"/>
      <c r="E6" s="14"/>
      <c r="F6" s="10" t="s">
        <v>28</v>
      </c>
      <c r="G6" s="84">
        <v>11.11</v>
      </c>
      <c r="Q6" s="13"/>
    </row>
    <row r="7" spans="1:19" s="8" customFormat="1" ht="27" customHeight="1" thickTop="1" thickBot="1" x14ac:dyDescent="0.25">
      <c r="A7" s="139" t="s">
        <v>38</v>
      </c>
      <c r="B7" s="140"/>
      <c r="C7" s="141"/>
      <c r="D7" s="142" t="s">
        <v>12</v>
      </c>
      <c r="E7" s="143"/>
      <c r="F7" s="143"/>
      <c r="G7" s="85">
        <f t="shared" ref="G7:O7" si="0">SUM(G11:G19)</f>
        <v>0</v>
      </c>
      <c r="H7" s="86">
        <f t="shared" si="0"/>
        <v>0</v>
      </c>
      <c r="I7" s="87">
        <f t="shared" si="0"/>
        <v>0</v>
      </c>
      <c r="J7" s="87">
        <f t="shared" si="0"/>
        <v>0</v>
      </c>
      <c r="K7" s="87">
        <f t="shared" si="0"/>
        <v>0</v>
      </c>
      <c r="L7" s="87">
        <f t="shared" si="0"/>
        <v>18748.82</v>
      </c>
      <c r="M7" s="88">
        <f t="shared" si="0"/>
        <v>0</v>
      </c>
      <c r="N7" s="89">
        <f t="shared" si="0"/>
        <v>18748.82</v>
      </c>
      <c r="O7" s="90">
        <f t="shared" si="0"/>
        <v>18748.82</v>
      </c>
    </row>
    <row r="8" spans="1:19" ht="36" customHeight="1" thickTop="1" thickBot="1" x14ac:dyDescent="0.25">
      <c r="A8" s="144"/>
      <c r="B8" s="145" t="s">
        <v>11</v>
      </c>
      <c r="C8" s="145" t="s">
        <v>24</v>
      </c>
      <c r="D8" s="146" t="s">
        <v>17</v>
      </c>
      <c r="E8" s="145" t="s">
        <v>39</v>
      </c>
      <c r="F8" s="148" t="s">
        <v>40</v>
      </c>
      <c r="G8" s="149" t="s">
        <v>14</v>
      </c>
      <c r="H8" s="151" t="s">
        <v>15</v>
      </c>
      <c r="I8" s="152" t="s">
        <v>16</v>
      </c>
      <c r="J8" s="153" t="s">
        <v>18</v>
      </c>
      <c r="K8" s="153" t="s">
        <v>19</v>
      </c>
      <c r="L8" s="136" t="s">
        <v>20</v>
      </c>
      <c r="M8" s="137"/>
      <c r="N8" s="134" t="s">
        <v>22</v>
      </c>
      <c r="O8" s="138" t="s">
        <v>23</v>
      </c>
      <c r="P8" s="127" t="s">
        <v>42</v>
      </c>
      <c r="Q8" s="2"/>
      <c r="R8" s="127" t="s">
        <v>77</v>
      </c>
    </row>
    <row r="9" spans="1:19" ht="36" customHeight="1" thickTop="1" thickBot="1" x14ac:dyDescent="0.25">
      <c r="A9" s="144"/>
      <c r="B9" s="145" t="s">
        <v>37</v>
      </c>
      <c r="C9" s="145"/>
      <c r="D9" s="147"/>
      <c r="E9" s="145"/>
      <c r="F9" s="148"/>
      <c r="G9" s="150"/>
      <c r="H9" s="151" t="s">
        <v>4</v>
      </c>
      <c r="I9" s="152" t="s">
        <v>4</v>
      </c>
      <c r="J9" s="152"/>
      <c r="K9" s="152" t="s">
        <v>3</v>
      </c>
      <c r="L9" s="130" t="s">
        <v>21</v>
      </c>
      <c r="M9" s="132" t="s">
        <v>25</v>
      </c>
      <c r="N9" s="134"/>
      <c r="O9" s="138"/>
      <c r="P9" s="128"/>
      <c r="Q9" s="2"/>
      <c r="R9" s="128"/>
    </row>
    <row r="10" spans="1:19" ht="37.5" customHeight="1" thickTop="1" thickBot="1" x14ac:dyDescent="0.25">
      <c r="A10" s="144"/>
      <c r="B10" s="145"/>
      <c r="C10" s="145"/>
      <c r="D10" s="147"/>
      <c r="E10" s="145"/>
      <c r="F10" s="148"/>
      <c r="G10" s="91" t="s">
        <v>0</v>
      </c>
      <c r="H10" s="151"/>
      <c r="I10" s="152"/>
      <c r="J10" s="152"/>
      <c r="K10" s="152"/>
      <c r="L10" s="131"/>
      <c r="M10" s="133"/>
      <c r="N10" s="134"/>
      <c r="O10" s="138"/>
      <c r="P10" s="129"/>
      <c r="Q10" s="2"/>
      <c r="R10" s="129"/>
    </row>
    <row r="11" spans="1:19" ht="30" customHeight="1" thickTop="1" x14ac:dyDescent="0.2">
      <c r="A11" s="27">
        <v>1</v>
      </c>
      <c r="B11" s="42">
        <v>41758</v>
      </c>
      <c r="C11" s="29" t="s">
        <v>61</v>
      </c>
      <c r="D11" s="92" t="s">
        <v>49</v>
      </c>
      <c r="E11" s="92" t="s">
        <v>82</v>
      </c>
      <c r="F11" s="93" t="s">
        <v>83</v>
      </c>
      <c r="G11" s="94"/>
      <c r="H11" s="95">
        <f>IF($D$3="si",($G$5/$G$6*G11),IF($D$3="no",G11*$G$4,0))</f>
        <v>0</v>
      </c>
      <c r="I11" s="30"/>
      <c r="J11" s="31"/>
      <c r="K11" s="96"/>
      <c r="L11" s="96">
        <v>18748.82</v>
      </c>
      <c r="M11" s="34"/>
      <c r="N11" s="35">
        <f>SUM(H11:M11)</f>
        <v>18748.82</v>
      </c>
      <c r="O11" s="36">
        <v>18748.82</v>
      </c>
      <c r="P11" s="97">
        <v>388.51</v>
      </c>
      <c r="Q11" s="2"/>
      <c r="R11" s="125">
        <v>234.45</v>
      </c>
    </row>
    <row r="12" spans="1:19" ht="30" customHeight="1" x14ac:dyDescent="0.2">
      <c r="A12" s="37">
        <v>2</v>
      </c>
      <c r="B12" s="42"/>
      <c r="C12" s="39"/>
      <c r="D12" s="92"/>
      <c r="E12" s="92"/>
      <c r="F12" s="93"/>
      <c r="G12" s="98"/>
      <c r="H12" s="95">
        <f>IF($D$3="si",($G$5/$G$6*G12),IF($D$3="no",G12*$G$4,0))</f>
        <v>0</v>
      </c>
      <c r="I12" s="30"/>
      <c r="J12" s="31"/>
      <c r="K12" s="96"/>
      <c r="L12" s="33"/>
      <c r="M12" s="34"/>
      <c r="N12" s="35"/>
      <c r="O12" s="38"/>
      <c r="P12" s="97"/>
      <c r="Q12" s="2"/>
      <c r="R12" s="97"/>
    </row>
    <row r="13" spans="1:19" ht="30" customHeight="1" x14ac:dyDescent="0.2">
      <c r="A13" s="37">
        <v>3</v>
      </c>
      <c r="B13" s="28"/>
      <c r="C13" s="29"/>
      <c r="D13" s="92"/>
      <c r="E13" s="92"/>
      <c r="F13" s="93"/>
      <c r="G13" s="98"/>
      <c r="H13" s="95">
        <f t="shared" ref="H13:H19" si="1">IF($D$3="si",($G$5/$G$6*G13),IF($D$3="no",G13*$G$4,0))</f>
        <v>0</v>
      </c>
      <c r="I13" s="30"/>
      <c r="J13" s="31"/>
      <c r="K13" s="96"/>
      <c r="L13" s="33"/>
      <c r="M13" s="34"/>
      <c r="N13" s="35"/>
      <c r="O13" s="38"/>
      <c r="P13" s="99"/>
      <c r="Q13" s="2"/>
      <c r="R13" s="99"/>
    </row>
    <row r="14" spans="1:19" ht="30" customHeight="1" x14ac:dyDescent="0.2">
      <c r="A14" s="37">
        <v>4</v>
      </c>
      <c r="B14" s="28"/>
      <c r="C14" s="29"/>
      <c r="D14" s="92"/>
      <c r="E14" s="92"/>
      <c r="F14" s="93"/>
      <c r="G14" s="98"/>
      <c r="H14" s="95">
        <f t="shared" si="1"/>
        <v>0</v>
      </c>
      <c r="I14" s="30"/>
      <c r="J14" s="31"/>
      <c r="K14" s="96"/>
      <c r="L14" s="33"/>
      <c r="M14" s="34"/>
      <c r="N14" s="35">
        <f t="shared" ref="N14:N19" si="2">SUM(H14:M14)</f>
        <v>0</v>
      </c>
      <c r="O14" s="38"/>
      <c r="P14" s="100"/>
      <c r="Q14" s="2"/>
      <c r="R14" s="100"/>
    </row>
    <row r="15" spans="1:19" ht="30" customHeight="1" x14ac:dyDescent="0.2">
      <c r="A15" s="37">
        <v>5</v>
      </c>
      <c r="B15" s="28"/>
      <c r="C15" s="29"/>
      <c r="D15" s="92"/>
      <c r="E15" s="92"/>
      <c r="F15" s="93"/>
      <c r="G15" s="98"/>
      <c r="H15" s="95">
        <f t="shared" si="1"/>
        <v>0</v>
      </c>
      <c r="I15" s="30"/>
      <c r="J15" s="31"/>
      <c r="K15" s="96"/>
      <c r="L15" s="33"/>
      <c r="M15" s="34"/>
      <c r="N15" s="35">
        <f t="shared" si="2"/>
        <v>0</v>
      </c>
      <c r="O15" s="38"/>
      <c r="P15" s="101"/>
      <c r="Q15" s="2"/>
      <c r="R15" s="101"/>
    </row>
    <row r="16" spans="1:19" ht="30" customHeight="1" x14ac:dyDescent="0.2">
      <c r="A16" s="37">
        <v>6</v>
      </c>
      <c r="B16" s="28"/>
      <c r="C16" s="29"/>
      <c r="D16" s="92"/>
      <c r="E16" s="92"/>
      <c r="F16" s="93"/>
      <c r="G16" s="98"/>
      <c r="H16" s="95">
        <f t="shared" si="1"/>
        <v>0</v>
      </c>
      <c r="I16" s="30"/>
      <c r="J16" s="31"/>
      <c r="K16" s="96"/>
      <c r="L16" s="33"/>
      <c r="M16" s="34"/>
      <c r="N16" s="35">
        <f t="shared" si="2"/>
        <v>0</v>
      </c>
      <c r="O16" s="38"/>
      <c r="P16" s="100"/>
      <c r="Q16" s="2"/>
      <c r="R16" s="100"/>
    </row>
    <row r="17" spans="1:18" x14ac:dyDescent="0.2">
      <c r="A17" s="37">
        <v>7</v>
      </c>
      <c r="B17" s="28"/>
      <c r="D17" s="29"/>
      <c r="E17" s="92"/>
      <c r="F17" s="93"/>
      <c r="G17" s="98"/>
      <c r="H17" s="95">
        <f t="shared" si="1"/>
        <v>0</v>
      </c>
      <c r="I17" s="30"/>
      <c r="J17" s="31"/>
      <c r="K17" s="96"/>
      <c r="L17" s="33"/>
      <c r="M17" s="34"/>
      <c r="N17" s="35">
        <f t="shared" si="2"/>
        <v>0</v>
      </c>
      <c r="O17" s="38"/>
      <c r="P17" s="100"/>
      <c r="Q17" s="2"/>
      <c r="R17" s="100"/>
    </row>
    <row r="18" spans="1:18" x14ac:dyDescent="0.2">
      <c r="A18" s="37">
        <v>8</v>
      </c>
      <c r="B18" s="28"/>
      <c r="D18" s="29"/>
      <c r="E18" s="92"/>
      <c r="F18" s="93"/>
      <c r="G18" s="98"/>
      <c r="H18" s="95">
        <f t="shared" si="1"/>
        <v>0</v>
      </c>
      <c r="I18" s="30"/>
      <c r="J18" s="31"/>
      <c r="K18" s="96"/>
      <c r="L18" s="33"/>
      <c r="M18" s="34"/>
      <c r="N18" s="35">
        <f t="shared" si="2"/>
        <v>0</v>
      </c>
      <c r="O18" s="38"/>
      <c r="P18" s="100"/>
      <c r="Q18" s="2"/>
      <c r="R18" s="100"/>
    </row>
    <row r="19" spans="1:18" x14ac:dyDescent="0.2">
      <c r="A19" s="37">
        <v>9</v>
      </c>
      <c r="B19" s="28"/>
      <c r="C19" s="39"/>
      <c r="D19" s="92"/>
      <c r="E19" s="92"/>
      <c r="F19" s="40"/>
      <c r="G19" s="98"/>
      <c r="H19" s="95">
        <f t="shared" si="1"/>
        <v>0</v>
      </c>
      <c r="I19" s="30"/>
      <c r="J19" s="31"/>
      <c r="K19" s="96"/>
      <c r="L19" s="33"/>
      <c r="M19" s="34"/>
      <c r="N19" s="35">
        <f t="shared" si="2"/>
        <v>0</v>
      </c>
      <c r="O19" s="38"/>
      <c r="P19" s="100"/>
      <c r="Q19" s="2"/>
      <c r="R19" s="100"/>
    </row>
    <row r="20" spans="1:18" x14ac:dyDescent="0.2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Q20" s="2"/>
    </row>
    <row r="21" spans="1:18" x14ac:dyDescent="0.2">
      <c r="A21" s="63"/>
      <c r="B21" s="64"/>
      <c r="C21" s="65"/>
      <c r="D21" s="66"/>
      <c r="E21" s="66"/>
      <c r="F21" s="67"/>
      <c r="G21" s="68"/>
      <c r="H21" s="69"/>
      <c r="I21" s="70"/>
      <c r="J21" s="70"/>
      <c r="K21" s="70"/>
      <c r="L21" s="70"/>
      <c r="M21" s="70"/>
      <c r="N21" s="71"/>
      <c r="O21" s="72"/>
      <c r="Q21" s="2"/>
    </row>
    <row r="22" spans="1:18" x14ac:dyDescent="0.2">
      <c r="A22" s="52"/>
      <c r="B22" s="62" t="s">
        <v>5</v>
      </c>
      <c r="C22" s="62"/>
      <c r="D22" s="62"/>
      <c r="E22" s="53"/>
      <c r="F22" s="53"/>
      <c r="G22" s="62" t="s">
        <v>7</v>
      </c>
      <c r="H22" s="62"/>
      <c r="I22" s="62"/>
      <c r="J22" s="53"/>
      <c r="K22" s="53"/>
      <c r="L22" s="62" t="s">
        <v>6</v>
      </c>
      <c r="M22" s="62"/>
      <c r="N22" s="62"/>
      <c r="O22" s="53"/>
      <c r="Q22" s="2"/>
    </row>
    <row r="23" spans="1:18" x14ac:dyDescent="0.2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Q23" s="2"/>
    </row>
    <row r="24" spans="1:18" x14ac:dyDescent="0.2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Q24" s="2"/>
    </row>
  </sheetData>
  <mergeCells count="27">
    <mergeCell ref="R8:R10"/>
    <mergeCell ref="P8:P10"/>
    <mergeCell ref="L9:L10"/>
    <mergeCell ref="M9:M10"/>
    <mergeCell ref="H8:H10"/>
    <mergeCell ref="I8:I10"/>
    <mergeCell ref="J8:J10"/>
    <mergeCell ref="K8:K10"/>
    <mergeCell ref="L8:M8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3" priority="1" operator="notEqual">
      <formula>0</formula>
    </cfRule>
  </conditionalFormatting>
  <dataValidations count="11">
    <dataValidation type="decimal" operator="greaterThanOrEqual" allowBlank="1" showErrorMessage="1" errorTitle="Valore" error="Inserire un numero maggiore o uguale a 0 (zero)!" sqref="H21:M21 N12 J13:L19 H12:H19 I17:I19 J11:M12 H11:I11 M18:M19">
      <formula1>0</formula1>
      <formula2>0</formula2>
    </dataValidation>
    <dataValidation type="whole" operator="greaterThanOrEqual" allowBlank="1" showErrorMessage="1" errorTitle="Valore" error="Inserire un numero maggiore o uguale a 0 (zero)!" sqref="N21 N13:N19 N11">
      <formula1>0</formula1>
      <formula2>0</formula2>
    </dataValidation>
    <dataValidation type="textLength" operator="greaterThan" allowBlank="1" showErrorMessage="1" sqref="D21:E21 E19">
      <formula1>1</formula1>
      <formula2>0</formula2>
    </dataValidation>
    <dataValidation type="textLength" operator="greaterThan" sqref="F21 F19">
      <formula1>1</formula1>
      <formula2>0</formula2>
    </dataValidation>
    <dataValidation type="date" operator="greaterThanOrEqual" showErrorMessage="1" errorTitle="Data" error="Inserire una data superiore al 1/11/2000" sqref="B21 B11:B12">
      <formula1>36831</formula1>
      <formula2>0</formula2>
    </dataValidation>
    <dataValidation type="textLength" operator="greaterThan" allowBlank="1" sqref="C21 C12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$R$1:$R$2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view="pageBreakPreview" topLeftCell="D1" zoomScale="60" zoomScaleNormal="50" workbookViewId="0">
      <selection activeCell="A19" sqref="A19:XFD55"/>
    </sheetView>
  </sheetViews>
  <sheetFormatPr defaultRowHeight="18.75" x14ac:dyDescent="0.2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9" width="12.5703125" style="2" bestFit="1" customWidth="1"/>
    <col min="20" max="16384" width="9.140625" style="2"/>
  </cols>
  <sheetData>
    <row r="1" spans="1:19" s="8" customFormat="1" ht="65.25" customHeight="1" x14ac:dyDescent="0.2">
      <c r="A1" s="4"/>
      <c r="B1" s="154" t="s">
        <v>32</v>
      </c>
      <c r="C1" s="154"/>
      <c r="D1" s="155" t="s">
        <v>46</v>
      </c>
      <c r="E1" s="155"/>
      <c r="F1" s="46">
        <v>41730</v>
      </c>
      <c r="G1" s="45" t="s">
        <v>84</v>
      </c>
      <c r="L1" s="8" t="s">
        <v>2</v>
      </c>
      <c r="M1" s="3">
        <f>+P1-N7</f>
        <v>0</v>
      </c>
      <c r="N1" s="5" t="s">
        <v>22</v>
      </c>
      <c r="O1" s="6"/>
      <c r="P1" s="79">
        <f>SUM(H7:M7)</f>
        <v>3905</v>
      </c>
      <c r="Q1" s="3" t="s">
        <v>36</v>
      </c>
      <c r="R1" s="105">
        <f>P11</f>
        <v>151.44</v>
      </c>
      <c r="S1" s="107">
        <f>R11</f>
        <v>90</v>
      </c>
    </row>
    <row r="2" spans="1:19" s="8" customFormat="1" ht="57.75" customHeight="1" x14ac:dyDescent="0.2">
      <c r="A2" s="4"/>
      <c r="B2" s="156" t="s">
        <v>8</v>
      </c>
      <c r="C2" s="156"/>
      <c r="D2" s="155"/>
      <c r="E2" s="155"/>
      <c r="F2" s="9"/>
      <c r="G2" s="9"/>
      <c r="N2" s="10" t="s">
        <v>30</v>
      </c>
      <c r="O2" s="11"/>
      <c r="P2" s="12"/>
      <c r="Q2" s="3" t="s">
        <v>1</v>
      </c>
      <c r="R2" s="105"/>
      <c r="S2" s="107"/>
    </row>
    <row r="3" spans="1:19" s="8" customFormat="1" ht="35.25" customHeight="1" x14ac:dyDescent="0.2">
      <c r="A3" s="4"/>
      <c r="B3" s="156" t="s">
        <v>9</v>
      </c>
      <c r="C3" s="156"/>
      <c r="D3" s="155" t="s">
        <v>1</v>
      </c>
      <c r="E3" s="155"/>
      <c r="N3" s="10" t="s">
        <v>29</v>
      </c>
      <c r="O3" s="11"/>
      <c r="P3" s="80">
        <f>+O7</f>
        <v>3905</v>
      </c>
      <c r="Q3" s="13"/>
      <c r="R3" s="105">
        <f>P11</f>
        <v>151.44</v>
      </c>
      <c r="S3" s="107">
        <f>R11</f>
        <v>90</v>
      </c>
    </row>
    <row r="4" spans="1:19" s="8" customFormat="1" ht="35.25" customHeight="1" thickBot="1" x14ac:dyDescent="0.25">
      <c r="A4" s="4"/>
      <c r="D4" s="14"/>
      <c r="E4" s="14"/>
      <c r="F4" s="10" t="s">
        <v>26</v>
      </c>
      <c r="G4" s="81">
        <v>1</v>
      </c>
      <c r="H4" s="15"/>
      <c r="I4" s="15"/>
      <c r="J4" s="2"/>
      <c r="K4" s="2"/>
      <c r="L4" s="2"/>
      <c r="M4" s="2"/>
      <c r="N4" s="16"/>
      <c r="O4" s="17"/>
      <c r="P4" s="18"/>
      <c r="Q4" s="13"/>
      <c r="R4" s="105"/>
      <c r="S4" s="107"/>
    </row>
    <row r="5" spans="1:19" s="8" customFormat="1" ht="43.5" customHeight="1" thickTop="1" thickBot="1" x14ac:dyDescent="0.25">
      <c r="A5" s="4"/>
      <c r="B5" s="19" t="s">
        <v>10</v>
      </c>
      <c r="C5" s="20"/>
      <c r="D5" s="51">
        <v>1</v>
      </c>
      <c r="E5" s="14"/>
      <c r="F5" s="10" t="s">
        <v>27</v>
      </c>
      <c r="G5" s="81">
        <v>1.1100000000000001</v>
      </c>
      <c r="N5" s="135" t="s">
        <v>31</v>
      </c>
      <c r="O5" s="135"/>
      <c r="P5" s="82">
        <f>P1-P2-P3</f>
        <v>0</v>
      </c>
      <c r="Q5" s="13"/>
      <c r="R5" s="105">
        <f>R1-R3</f>
        <v>0</v>
      </c>
      <c r="S5" s="107">
        <f>S1-S3</f>
        <v>0</v>
      </c>
    </row>
    <row r="6" spans="1:19" s="8" customFormat="1" ht="43.5" customHeight="1" thickTop="1" thickBot="1" x14ac:dyDescent="0.25">
      <c r="A6" s="4"/>
      <c r="B6" s="83" t="s">
        <v>85</v>
      </c>
      <c r="C6" s="83"/>
      <c r="D6" s="14"/>
      <c r="E6" s="14"/>
      <c r="F6" s="10" t="s">
        <v>28</v>
      </c>
      <c r="G6" s="84">
        <v>11.11</v>
      </c>
      <c r="Q6" s="13"/>
    </row>
    <row r="7" spans="1:19" s="8" customFormat="1" ht="27" customHeight="1" thickTop="1" thickBot="1" x14ac:dyDescent="0.25">
      <c r="A7" s="139" t="s">
        <v>38</v>
      </c>
      <c r="B7" s="140"/>
      <c r="C7" s="141"/>
      <c r="D7" s="142" t="s">
        <v>12</v>
      </c>
      <c r="E7" s="143"/>
      <c r="F7" s="143"/>
      <c r="G7" s="85">
        <f t="shared" ref="G7:O7" si="0">SUM(G11:G18)</f>
        <v>0</v>
      </c>
      <c r="H7" s="86">
        <f t="shared" si="0"/>
        <v>0</v>
      </c>
      <c r="I7" s="87">
        <f t="shared" si="0"/>
        <v>0</v>
      </c>
      <c r="J7" s="87">
        <f t="shared" si="0"/>
        <v>3905</v>
      </c>
      <c r="K7" s="87">
        <f t="shared" si="0"/>
        <v>0</v>
      </c>
      <c r="L7" s="87">
        <f t="shared" si="0"/>
        <v>0</v>
      </c>
      <c r="M7" s="88">
        <f t="shared" si="0"/>
        <v>0</v>
      </c>
      <c r="N7" s="89">
        <f t="shared" si="0"/>
        <v>3905</v>
      </c>
      <c r="O7" s="90">
        <f t="shared" si="0"/>
        <v>3905</v>
      </c>
    </row>
    <row r="8" spans="1:19" ht="36" customHeight="1" thickTop="1" thickBot="1" x14ac:dyDescent="0.25">
      <c r="A8" s="144"/>
      <c r="B8" s="145" t="s">
        <v>11</v>
      </c>
      <c r="C8" s="145" t="s">
        <v>24</v>
      </c>
      <c r="D8" s="146" t="s">
        <v>17</v>
      </c>
      <c r="E8" s="145" t="s">
        <v>39</v>
      </c>
      <c r="F8" s="148" t="s">
        <v>40</v>
      </c>
      <c r="G8" s="149" t="s">
        <v>14</v>
      </c>
      <c r="H8" s="151" t="s">
        <v>15</v>
      </c>
      <c r="I8" s="152" t="s">
        <v>16</v>
      </c>
      <c r="J8" s="153" t="s">
        <v>18</v>
      </c>
      <c r="K8" s="153" t="s">
        <v>19</v>
      </c>
      <c r="L8" s="136" t="s">
        <v>20</v>
      </c>
      <c r="M8" s="137"/>
      <c r="N8" s="134" t="s">
        <v>22</v>
      </c>
      <c r="O8" s="138" t="s">
        <v>23</v>
      </c>
      <c r="P8" s="127" t="s">
        <v>42</v>
      </c>
      <c r="Q8" s="2"/>
      <c r="R8" s="127" t="s">
        <v>77</v>
      </c>
    </row>
    <row r="9" spans="1:19" ht="36" customHeight="1" thickTop="1" thickBot="1" x14ac:dyDescent="0.25">
      <c r="A9" s="144"/>
      <c r="B9" s="145" t="s">
        <v>37</v>
      </c>
      <c r="C9" s="145"/>
      <c r="D9" s="147"/>
      <c r="E9" s="145"/>
      <c r="F9" s="148"/>
      <c r="G9" s="150"/>
      <c r="H9" s="151" t="s">
        <v>4</v>
      </c>
      <c r="I9" s="152" t="s">
        <v>4</v>
      </c>
      <c r="J9" s="152"/>
      <c r="K9" s="152" t="s">
        <v>3</v>
      </c>
      <c r="L9" s="130" t="s">
        <v>21</v>
      </c>
      <c r="M9" s="132" t="s">
        <v>25</v>
      </c>
      <c r="N9" s="134"/>
      <c r="O9" s="138"/>
      <c r="P9" s="128"/>
      <c r="Q9" s="2"/>
      <c r="R9" s="128"/>
    </row>
    <row r="10" spans="1:19" ht="37.5" customHeight="1" thickTop="1" thickBot="1" x14ac:dyDescent="0.25">
      <c r="A10" s="144"/>
      <c r="B10" s="145"/>
      <c r="C10" s="145"/>
      <c r="D10" s="147"/>
      <c r="E10" s="145"/>
      <c r="F10" s="148"/>
      <c r="G10" s="91" t="s">
        <v>0</v>
      </c>
      <c r="H10" s="151"/>
      <c r="I10" s="152"/>
      <c r="J10" s="152"/>
      <c r="K10" s="152"/>
      <c r="L10" s="131"/>
      <c r="M10" s="133"/>
      <c r="N10" s="134"/>
      <c r="O10" s="138"/>
      <c r="P10" s="129"/>
      <c r="Q10" s="2"/>
      <c r="R10" s="129"/>
    </row>
    <row r="11" spans="1:19" ht="30" customHeight="1" thickTop="1" x14ac:dyDescent="0.2">
      <c r="A11" s="27">
        <v>1</v>
      </c>
      <c r="B11" s="42">
        <v>41752</v>
      </c>
      <c r="C11" s="29" t="s">
        <v>73</v>
      </c>
      <c r="D11" s="92" t="s">
        <v>74</v>
      </c>
      <c r="E11" s="92" t="s">
        <v>86</v>
      </c>
      <c r="F11" s="93" t="s">
        <v>87</v>
      </c>
      <c r="G11" s="94"/>
      <c r="H11" s="95">
        <f>IF($D$3="si",($G$5/$G$6*G11),IF($D$3="no",G11*$G$4,0))</f>
        <v>0</v>
      </c>
      <c r="I11" s="30"/>
      <c r="J11" s="31">
        <v>3905</v>
      </c>
      <c r="K11" s="96"/>
      <c r="L11" s="96"/>
      <c r="M11" s="34"/>
      <c r="N11" s="35">
        <f>SUM(H11:M11)</f>
        <v>3905</v>
      </c>
      <c r="O11" s="36">
        <v>3905</v>
      </c>
      <c r="P11" s="97">
        <v>151.44</v>
      </c>
      <c r="Q11" s="2"/>
      <c r="R11" s="97">
        <v>90</v>
      </c>
    </row>
    <row r="12" spans="1:19" ht="30" customHeight="1" x14ac:dyDescent="0.2">
      <c r="A12" s="37">
        <v>2</v>
      </c>
      <c r="B12" s="42"/>
      <c r="C12" s="39"/>
      <c r="D12" s="92"/>
      <c r="E12" s="92"/>
      <c r="F12" s="93"/>
      <c r="G12" s="98"/>
      <c r="H12" s="95">
        <f>IF($D$3="si",($G$5/$G$6*G12),IF($D$3="no",G12*$G$4,0))</f>
        <v>0</v>
      </c>
      <c r="I12" s="30"/>
      <c r="J12" s="31"/>
      <c r="K12" s="96"/>
      <c r="L12" s="33"/>
      <c r="M12" s="34"/>
      <c r="N12" s="35"/>
      <c r="O12" s="38"/>
      <c r="P12" s="97"/>
      <c r="Q12" s="2"/>
      <c r="R12" s="97"/>
    </row>
    <row r="13" spans="1:19" ht="30" customHeight="1" x14ac:dyDescent="0.2">
      <c r="A13" s="37">
        <v>3</v>
      </c>
      <c r="B13" s="28"/>
      <c r="C13" s="29"/>
      <c r="D13" s="92"/>
      <c r="E13" s="92"/>
      <c r="F13" s="93"/>
      <c r="G13" s="98"/>
      <c r="H13" s="95">
        <f t="shared" ref="H13:H18" si="1">IF($D$3="si",($G$5/$G$6*G13),IF($D$3="no",G13*$G$4,0))</f>
        <v>0</v>
      </c>
      <c r="I13" s="30"/>
      <c r="J13" s="31"/>
      <c r="K13" s="96"/>
      <c r="L13" s="33"/>
      <c r="M13" s="34"/>
      <c r="N13" s="35"/>
      <c r="O13" s="38"/>
      <c r="P13" s="99"/>
      <c r="Q13" s="2"/>
      <c r="R13" s="99"/>
    </row>
    <row r="14" spans="1:19" ht="30" customHeight="1" x14ac:dyDescent="0.2">
      <c r="A14" s="37">
        <v>4</v>
      </c>
      <c r="B14" s="28"/>
      <c r="C14" s="29"/>
      <c r="D14" s="92"/>
      <c r="E14" s="92"/>
      <c r="F14" s="93"/>
      <c r="G14" s="98"/>
      <c r="H14" s="95">
        <f t="shared" si="1"/>
        <v>0</v>
      </c>
      <c r="I14" s="30"/>
      <c r="J14" s="31"/>
      <c r="K14" s="96"/>
      <c r="L14" s="33"/>
      <c r="M14" s="34"/>
      <c r="N14" s="35">
        <f t="shared" ref="N14:N18" si="2">SUM(H14:M14)</f>
        <v>0</v>
      </c>
      <c r="O14" s="38"/>
      <c r="P14" s="100"/>
      <c r="Q14" s="2"/>
      <c r="R14" s="100"/>
    </row>
    <row r="15" spans="1:19" ht="30" customHeight="1" x14ac:dyDescent="0.2">
      <c r="A15" s="37">
        <v>5</v>
      </c>
      <c r="B15" s="28"/>
      <c r="C15" s="29"/>
      <c r="D15" s="92"/>
      <c r="E15" s="92"/>
      <c r="F15" s="93"/>
      <c r="G15" s="98"/>
      <c r="H15" s="95">
        <f t="shared" si="1"/>
        <v>0</v>
      </c>
      <c r="I15" s="30"/>
      <c r="J15" s="31"/>
      <c r="K15" s="96"/>
      <c r="L15" s="33"/>
      <c r="M15" s="34"/>
      <c r="N15" s="35">
        <f t="shared" si="2"/>
        <v>0</v>
      </c>
      <c r="O15" s="38"/>
      <c r="P15" s="101"/>
      <c r="Q15" s="2"/>
      <c r="R15" s="101"/>
    </row>
    <row r="16" spans="1:19" ht="30" customHeight="1" x14ac:dyDescent="0.2">
      <c r="A16" s="37">
        <v>6</v>
      </c>
      <c r="B16" s="28"/>
      <c r="C16" s="29"/>
      <c r="D16" s="92"/>
      <c r="E16" s="92"/>
      <c r="F16" s="93"/>
      <c r="G16" s="98"/>
      <c r="H16" s="95">
        <f t="shared" si="1"/>
        <v>0</v>
      </c>
      <c r="I16" s="30"/>
      <c r="J16" s="31"/>
      <c r="K16" s="96"/>
      <c r="L16" s="33"/>
      <c r="M16" s="34"/>
      <c r="N16" s="35">
        <f t="shared" si="2"/>
        <v>0</v>
      </c>
      <c r="O16" s="38"/>
      <c r="P16" s="100"/>
      <c r="Q16" s="2"/>
      <c r="R16" s="100"/>
    </row>
    <row r="17" spans="1:18" x14ac:dyDescent="0.2">
      <c r="A17" s="37">
        <v>7</v>
      </c>
      <c r="B17" s="28"/>
      <c r="D17" s="29"/>
      <c r="E17" s="92"/>
      <c r="F17" s="93"/>
      <c r="G17" s="98"/>
      <c r="H17" s="95">
        <f t="shared" si="1"/>
        <v>0</v>
      </c>
      <c r="I17" s="30"/>
      <c r="J17" s="31"/>
      <c r="K17" s="96"/>
      <c r="L17" s="33"/>
      <c r="M17" s="34"/>
      <c r="N17" s="35">
        <f t="shared" si="2"/>
        <v>0</v>
      </c>
      <c r="O17" s="38"/>
      <c r="P17" s="100"/>
      <c r="Q17" s="2"/>
      <c r="R17" s="100"/>
    </row>
    <row r="18" spans="1:18" x14ac:dyDescent="0.2">
      <c r="A18" s="37">
        <v>8</v>
      </c>
      <c r="B18" s="28"/>
      <c r="D18" s="29"/>
      <c r="E18" s="92"/>
      <c r="F18" s="93"/>
      <c r="G18" s="98"/>
      <c r="H18" s="95">
        <f t="shared" si="1"/>
        <v>0</v>
      </c>
      <c r="I18" s="30"/>
      <c r="J18" s="31"/>
      <c r="K18" s="96"/>
      <c r="L18" s="33"/>
      <c r="M18" s="34"/>
      <c r="N18" s="35">
        <f t="shared" si="2"/>
        <v>0</v>
      </c>
      <c r="O18" s="38"/>
      <c r="P18" s="100"/>
      <c r="Q18" s="2"/>
      <c r="R18" s="100"/>
    </row>
    <row r="19" spans="1:18" x14ac:dyDescent="0.2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Q19" s="2"/>
    </row>
    <row r="20" spans="1:18" x14ac:dyDescent="0.2">
      <c r="A20" s="63"/>
      <c r="B20" s="64"/>
      <c r="C20" s="65"/>
      <c r="D20" s="66"/>
      <c r="E20" s="66"/>
      <c r="F20" s="67"/>
      <c r="G20" s="68"/>
      <c r="H20" s="69"/>
      <c r="I20" s="70"/>
      <c r="J20" s="70"/>
      <c r="K20" s="70"/>
      <c r="L20" s="70"/>
      <c r="M20" s="70"/>
      <c r="N20" s="71"/>
      <c r="O20" s="72"/>
      <c r="Q20" s="2"/>
    </row>
    <row r="21" spans="1:18" x14ac:dyDescent="0.2">
      <c r="A21" s="52"/>
      <c r="B21" s="62" t="s">
        <v>5</v>
      </c>
      <c r="C21" s="62"/>
      <c r="D21" s="62"/>
      <c r="E21" s="53"/>
      <c r="F21" s="53"/>
      <c r="G21" s="62" t="s">
        <v>7</v>
      </c>
      <c r="H21" s="62"/>
      <c r="I21" s="62"/>
      <c r="J21" s="53"/>
      <c r="K21" s="53"/>
      <c r="L21" s="62" t="s">
        <v>6</v>
      </c>
      <c r="M21" s="62"/>
      <c r="N21" s="62"/>
      <c r="O21" s="53"/>
      <c r="Q21" s="2"/>
    </row>
    <row r="22" spans="1:18" x14ac:dyDescent="0.2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Q22" s="2"/>
    </row>
    <row r="23" spans="1:18" x14ac:dyDescent="0.2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Q23" s="2"/>
    </row>
  </sheetData>
  <mergeCells count="27">
    <mergeCell ref="R8:R10"/>
    <mergeCell ref="P8:P10"/>
    <mergeCell ref="L9:L10"/>
    <mergeCell ref="M9:M10"/>
    <mergeCell ref="H8:H10"/>
    <mergeCell ref="I8:I10"/>
    <mergeCell ref="J8:J10"/>
    <mergeCell ref="K8:K10"/>
    <mergeCell ref="L8:M8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2" priority="1" operator="notEqual">
      <formula>0</formula>
    </cfRule>
  </conditionalFormatting>
  <dataValidations count="11">
    <dataValidation type="textLength" operator="greaterThan" allowBlank="1" sqref="C20 C12">
      <formula1>1</formula1>
      <formula2>0</formula2>
    </dataValidation>
    <dataValidation type="date" operator="greaterThanOrEqual" showErrorMessage="1" errorTitle="Data" error="Inserire una data superiore al 1/11/2000" sqref="B20 B11:B12">
      <formula1>36831</formula1>
      <formula2>0</formula2>
    </dataValidation>
    <dataValidation type="textLength" operator="greaterThan" sqref="F20">
      <formula1>1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whole" operator="greaterThanOrEqual" allowBlank="1" showErrorMessage="1" errorTitle="Valore" error="Inserire un numero maggiore o uguale a 0 (zero)!" sqref="N20 N13:N18 N11">
      <formula1>0</formula1>
      <formula2>0</formula2>
    </dataValidation>
    <dataValidation type="decimal" operator="greaterThanOrEqual" allowBlank="1" showErrorMessage="1" errorTitle="Valore" error="Inserire un numero maggiore o uguale a 0 (zero)!" sqref="H20:M20 N12 J13:L18 H12:H18 I17:I18 J11:M12 H11:I11 M18">
      <formula1>0</formula1>
      <formula2>0</formula2>
    </dataValidation>
    <dataValidation type="list" allowBlank="1" showInputMessage="1" showErrorMessage="1" sqref="D3:E3">
      <formula1>$R$1:$R$2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view="pageBreakPreview" topLeftCell="E1" zoomScale="50" zoomScaleSheetLayoutView="50" workbookViewId="0">
      <pane ySplit="5" topLeftCell="A6" activePane="bottomLeft" state="frozen"/>
      <selection pane="bottomLeft" activeCell="R15" sqref="R15"/>
    </sheetView>
  </sheetViews>
  <sheetFormatPr defaultRowHeight="18.75" x14ac:dyDescent="0.2"/>
  <cols>
    <col min="1" max="1" width="6.7109375" style="1" customWidth="1"/>
    <col min="2" max="2" width="19.42578125" style="2" customWidth="1"/>
    <col min="3" max="3" width="18.8554687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24.14062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44.25" customHeight="1" x14ac:dyDescent="0.2">
      <c r="A1" s="4"/>
      <c r="B1" s="154" t="s">
        <v>32</v>
      </c>
      <c r="C1" s="154"/>
      <c r="D1" s="154"/>
      <c r="E1" s="155" t="s">
        <v>46</v>
      </c>
      <c r="F1" s="155"/>
      <c r="G1" s="46">
        <v>41730</v>
      </c>
      <c r="H1" s="45" t="s">
        <v>88</v>
      </c>
      <c r="L1" s="8" t="s">
        <v>2</v>
      </c>
      <c r="M1" s="3">
        <f>+P1-N7</f>
        <v>0</v>
      </c>
      <c r="N1" s="5" t="s">
        <v>22</v>
      </c>
      <c r="O1" s="6"/>
      <c r="P1" s="7">
        <f>SUM(H7:M7)</f>
        <v>1749.9499999999998</v>
      </c>
      <c r="Q1" s="105">
        <f>SUM(P11,P13:P23)</f>
        <v>674.05</v>
      </c>
      <c r="R1" s="107">
        <f>SUM(Q11,Q13:Q23)</f>
        <v>401.90000000000009</v>
      </c>
    </row>
    <row r="2" spans="1:19" s="8" customFormat="1" ht="35.25" customHeight="1" x14ac:dyDescent="0.2">
      <c r="A2" s="4"/>
      <c r="B2" s="156" t="s">
        <v>8</v>
      </c>
      <c r="C2" s="156"/>
      <c r="D2" s="156"/>
      <c r="E2" s="155"/>
      <c r="F2" s="155"/>
      <c r="G2" s="9"/>
      <c r="H2" s="9"/>
      <c r="N2" s="10" t="s">
        <v>30</v>
      </c>
      <c r="O2" s="11"/>
      <c r="P2" s="12"/>
      <c r="Q2" s="104"/>
      <c r="R2" s="107"/>
    </row>
    <row r="3" spans="1:19" s="8" customFormat="1" ht="35.25" customHeight="1" x14ac:dyDescent="0.2">
      <c r="A3" s="4"/>
      <c r="B3" s="156" t="s">
        <v>9</v>
      </c>
      <c r="C3" s="156"/>
      <c r="D3" s="156"/>
      <c r="E3" s="155" t="s">
        <v>1</v>
      </c>
      <c r="F3" s="155"/>
      <c r="N3" s="10" t="s">
        <v>29</v>
      </c>
      <c r="O3" s="11"/>
      <c r="P3" s="12">
        <f>+O7</f>
        <v>1749.95</v>
      </c>
      <c r="Q3" s="110">
        <f>SUM(P11:P15,P20,P24)</f>
        <v>674.05</v>
      </c>
      <c r="R3" s="109">
        <f>SUM(Q11:Q12,Q13:Q15,Q20,Q24)</f>
        <v>401.90000000000003</v>
      </c>
    </row>
    <row r="4" spans="1:19" s="8" customFormat="1" ht="35.25" customHeight="1" thickBot="1" x14ac:dyDescent="0.25">
      <c r="A4" s="4"/>
      <c r="E4" s="14"/>
      <c r="F4" s="14"/>
      <c r="G4" s="10" t="s">
        <v>26</v>
      </c>
      <c r="H4" s="21">
        <v>1</v>
      </c>
      <c r="I4" s="15"/>
      <c r="J4" s="15"/>
      <c r="K4" s="15"/>
      <c r="L4" s="2"/>
      <c r="M4" s="2"/>
      <c r="N4" s="16"/>
      <c r="O4" s="17"/>
      <c r="P4" s="18"/>
      <c r="Q4" s="111"/>
      <c r="R4" s="109"/>
    </row>
    <row r="5" spans="1:19" s="8" customFormat="1" ht="46.5" customHeight="1" thickTop="1" thickBot="1" x14ac:dyDescent="0.25">
      <c r="A5" s="4"/>
      <c r="B5" s="19" t="s">
        <v>10</v>
      </c>
      <c r="C5" s="54"/>
      <c r="D5" s="20"/>
      <c r="E5" s="51">
        <v>12</v>
      </c>
      <c r="F5" s="14"/>
      <c r="G5" s="78" t="s">
        <v>43</v>
      </c>
      <c r="H5" s="21">
        <v>1.1100000000000001</v>
      </c>
      <c r="N5" s="135" t="s">
        <v>31</v>
      </c>
      <c r="O5" s="135"/>
      <c r="P5" s="22">
        <f>P1-P2-P3</f>
        <v>0</v>
      </c>
      <c r="Q5" s="110">
        <f>Q1-Q3</f>
        <v>0</v>
      </c>
      <c r="R5" s="109">
        <f>R1-R3</f>
        <v>0</v>
      </c>
    </row>
    <row r="6" spans="1:19" s="8" customFormat="1" ht="43.5" customHeight="1" thickTop="1" thickBot="1" x14ac:dyDescent="0.25">
      <c r="A6" s="4"/>
      <c r="B6" s="23" t="s">
        <v>50</v>
      </c>
      <c r="C6" s="23"/>
      <c r="D6" s="23"/>
      <c r="E6" s="14"/>
      <c r="F6" s="14"/>
      <c r="G6" s="78" t="s">
        <v>44</v>
      </c>
      <c r="H6" s="24">
        <v>11.11</v>
      </c>
      <c r="R6" s="13"/>
      <c r="S6" s="14"/>
    </row>
    <row r="7" spans="1:19" s="8" customFormat="1" ht="27" customHeight="1" thickBot="1" x14ac:dyDescent="0.25">
      <c r="A7" s="47"/>
      <c r="B7" s="48"/>
      <c r="C7" s="48"/>
      <c r="D7" s="49" t="s">
        <v>38</v>
      </c>
      <c r="E7" s="157" t="s">
        <v>12</v>
      </c>
      <c r="F7" s="158"/>
      <c r="G7" s="25">
        <f t="shared" ref="G7:O7" si="0">SUM(G11:G24)</f>
        <v>0</v>
      </c>
      <c r="H7" s="25">
        <f t="shared" si="0"/>
        <v>0</v>
      </c>
      <c r="I7" s="56">
        <f t="shared" si="0"/>
        <v>0</v>
      </c>
      <c r="J7" s="60">
        <f t="shared" si="0"/>
        <v>52.4</v>
      </c>
      <c r="K7" s="57">
        <f t="shared" si="0"/>
        <v>0</v>
      </c>
      <c r="L7" s="57">
        <f t="shared" si="0"/>
        <v>645.5</v>
      </c>
      <c r="M7" s="57">
        <f t="shared" si="0"/>
        <v>1052.05</v>
      </c>
      <c r="N7" s="57">
        <f t="shared" si="0"/>
        <v>1749.95</v>
      </c>
      <c r="O7" s="58">
        <f t="shared" si="0"/>
        <v>1749.95</v>
      </c>
      <c r="P7" s="13"/>
    </row>
    <row r="8" spans="1:19" ht="36" customHeight="1" thickTop="1" thickBot="1" x14ac:dyDescent="0.25">
      <c r="A8" s="166"/>
      <c r="B8" s="55"/>
      <c r="C8" s="167" t="s">
        <v>24</v>
      </c>
      <c r="D8" s="170" t="s">
        <v>17</v>
      </c>
      <c r="E8" s="145" t="s">
        <v>13</v>
      </c>
      <c r="F8" s="171" t="s">
        <v>41</v>
      </c>
      <c r="G8" s="162" t="s">
        <v>14</v>
      </c>
      <c r="H8" s="163" t="s">
        <v>15</v>
      </c>
      <c r="I8" s="153" t="s">
        <v>16</v>
      </c>
      <c r="J8" s="153" t="s">
        <v>18</v>
      </c>
      <c r="K8" s="153" t="s">
        <v>19</v>
      </c>
      <c r="L8" s="136" t="s">
        <v>20</v>
      </c>
      <c r="M8" s="137"/>
      <c r="N8" s="159" t="s">
        <v>22</v>
      </c>
      <c r="O8" s="172" t="s">
        <v>23</v>
      </c>
      <c r="P8" s="127" t="s">
        <v>42</v>
      </c>
      <c r="Q8" s="127" t="s">
        <v>77</v>
      </c>
    </row>
    <row r="9" spans="1:19" ht="36" customHeight="1" thickTop="1" thickBot="1" x14ac:dyDescent="0.25">
      <c r="A9" s="144"/>
      <c r="B9" s="55" t="s">
        <v>11</v>
      </c>
      <c r="C9" s="168"/>
      <c r="D9" s="145"/>
      <c r="E9" s="145"/>
      <c r="F9" s="171"/>
      <c r="G9" s="162"/>
      <c r="H9" s="164"/>
      <c r="I9" s="152" t="s">
        <v>4</v>
      </c>
      <c r="J9" s="152"/>
      <c r="K9" s="152" t="s">
        <v>3</v>
      </c>
      <c r="L9" s="153" t="s">
        <v>21</v>
      </c>
      <c r="M9" s="160" t="s">
        <v>25</v>
      </c>
      <c r="N9" s="134"/>
      <c r="O9" s="138"/>
      <c r="P9" s="128"/>
      <c r="Q9" s="128"/>
    </row>
    <row r="10" spans="1:19" ht="37.5" customHeight="1" thickTop="1" thickBot="1" x14ac:dyDescent="0.25">
      <c r="A10" s="144"/>
      <c r="B10" s="50"/>
      <c r="C10" s="169"/>
      <c r="D10" s="145"/>
      <c r="E10" s="145"/>
      <c r="F10" s="171"/>
      <c r="G10" s="26" t="s">
        <v>0</v>
      </c>
      <c r="H10" s="165"/>
      <c r="I10" s="152"/>
      <c r="J10" s="152"/>
      <c r="K10" s="152"/>
      <c r="L10" s="152"/>
      <c r="M10" s="161"/>
      <c r="N10" s="134"/>
      <c r="O10" s="138"/>
      <c r="P10" s="129"/>
      <c r="Q10" s="129"/>
    </row>
    <row r="11" spans="1:19" ht="30" customHeight="1" thickTop="1" x14ac:dyDescent="0.2">
      <c r="A11" s="27">
        <v>1</v>
      </c>
      <c r="B11" s="42">
        <v>41745</v>
      </c>
      <c r="C11" s="29" t="s">
        <v>65</v>
      </c>
      <c r="D11" s="29" t="s">
        <v>63</v>
      </c>
      <c r="E11" s="59"/>
      <c r="F11" s="59" t="s">
        <v>64</v>
      </c>
      <c r="G11" s="73"/>
      <c r="H11" s="76">
        <f>IF($E$3="si",($H$5/$H$6*G11),IF($E$3="no",G11*$H$4,0))</f>
        <v>0</v>
      </c>
      <c r="I11" s="61"/>
      <c r="J11" s="61"/>
      <c r="K11" s="30"/>
      <c r="L11" s="31">
        <v>645.5</v>
      </c>
      <c r="M11" s="33"/>
      <c r="N11" s="35">
        <f t="shared" ref="N11:N19" si="1">SUM(H11:M11)</f>
        <v>645.5</v>
      </c>
      <c r="O11" s="36">
        <v>645.5</v>
      </c>
      <c r="P11" s="106">
        <v>248.64</v>
      </c>
      <c r="Q11" s="106">
        <v>148.38</v>
      </c>
    </row>
    <row r="12" spans="1:19" ht="30" customHeight="1" x14ac:dyDescent="0.2">
      <c r="A12" s="37">
        <v>2</v>
      </c>
      <c r="B12" s="42">
        <v>41745</v>
      </c>
      <c r="C12" s="29" t="s">
        <v>65</v>
      </c>
      <c r="D12" s="29" t="s">
        <v>94</v>
      </c>
      <c r="E12" s="59"/>
      <c r="F12" s="59" t="s">
        <v>64</v>
      </c>
      <c r="G12" s="74"/>
      <c r="H12" s="76"/>
      <c r="I12" s="61"/>
      <c r="J12" s="61"/>
      <c r="K12" s="30"/>
      <c r="L12" s="31"/>
      <c r="M12" s="33"/>
      <c r="N12" s="35"/>
      <c r="O12" s="36">
        <v>200</v>
      </c>
      <c r="P12" s="106">
        <v>77.040000000000006</v>
      </c>
      <c r="Q12" s="106">
        <v>45.97</v>
      </c>
    </row>
    <row r="13" spans="1:19" ht="30" customHeight="1" x14ac:dyDescent="0.2">
      <c r="A13" s="37">
        <v>3</v>
      </c>
      <c r="B13" s="42">
        <v>41742</v>
      </c>
      <c r="C13" s="29" t="s">
        <v>65</v>
      </c>
      <c r="D13" s="39" t="s">
        <v>67</v>
      </c>
      <c r="E13" s="59"/>
      <c r="F13" s="59" t="s">
        <v>64</v>
      </c>
      <c r="G13" s="74"/>
      <c r="H13" s="76">
        <f>IF($E$3="si",($H$5/$H$6*G13),IF($E$3="no",G13*$H$4,0))</f>
        <v>0</v>
      </c>
      <c r="I13" s="61"/>
      <c r="J13" s="61"/>
      <c r="K13" s="30"/>
      <c r="L13" s="31"/>
      <c r="M13" s="33">
        <v>238.95</v>
      </c>
      <c r="N13" s="35">
        <f t="shared" si="1"/>
        <v>238.95</v>
      </c>
      <c r="O13" s="38">
        <v>238.95</v>
      </c>
      <c r="P13" s="97">
        <v>92.04</v>
      </c>
      <c r="Q13" s="97">
        <v>54.77</v>
      </c>
    </row>
    <row r="14" spans="1:19" ht="30" customHeight="1" x14ac:dyDescent="0.2">
      <c r="A14" s="37">
        <v>4</v>
      </c>
      <c r="B14" s="28">
        <v>41741</v>
      </c>
      <c r="C14" s="29" t="s">
        <v>65</v>
      </c>
      <c r="D14" s="29" t="s">
        <v>66</v>
      </c>
      <c r="E14" s="59"/>
      <c r="F14" s="59" t="s">
        <v>64</v>
      </c>
      <c r="G14" s="74"/>
      <c r="H14" s="76">
        <f t="shared" ref="H14:H24" si="2">IF($E$3="si",($H$5/$H$6*G14),IF($E$3="no",G14*$H$4,0))</f>
        <v>0</v>
      </c>
      <c r="I14" s="61"/>
      <c r="J14" s="61"/>
      <c r="K14" s="30"/>
      <c r="L14" s="31"/>
      <c r="M14" s="33">
        <v>560.29999999999995</v>
      </c>
      <c r="N14" s="35">
        <f t="shared" si="1"/>
        <v>560.29999999999995</v>
      </c>
      <c r="O14" s="38">
        <v>560.29999999999995</v>
      </c>
      <c r="P14" s="99">
        <v>215.82</v>
      </c>
      <c r="Q14" s="99">
        <v>128.43</v>
      </c>
    </row>
    <row r="15" spans="1:19" ht="30" customHeight="1" x14ac:dyDescent="0.2">
      <c r="A15" s="37">
        <v>5</v>
      </c>
      <c r="B15" s="28">
        <v>41741</v>
      </c>
      <c r="C15" s="29" t="s">
        <v>65</v>
      </c>
      <c r="D15" s="29" t="s">
        <v>68</v>
      </c>
      <c r="E15" s="59"/>
      <c r="F15" s="59" t="s">
        <v>64</v>
      </c>
      <c r="G15" s="74"/>
      <c r="H15" s="76">
        <f t="shared" si="2"/>
        <v>0</v>
      </c>
      <c r="I15" s="61"/>
      <c r="J15" s="61"/>
      <c r="K15" s="30"/>
      <c r="L15" s="31"/>
      <c r="M15" s="33">
        <v>81.2</v>
      </c>
      <c r="N15" s="35">
        <f t="shared" si="1"/>
        <v>81.2</v>
      </c>
      <c r="O15" s="38">
        <v>81.2</v>
      </c>
      <c r="P15" s="100">
        <v>31.29</v>
      </c>
      <c r="Q15" s="100">
        <v>18.61</v>
      </c>
    </row>
    <row r="16" spans="1:19" ht="30" customHeight="1" x14ac:dyDescent="0.2">
      <c r="A16" s="37">
        <v>6</v>
      </c>
      <c r="B16" s="28">
        <v>41742</v>
      </c>
      <c r="C16" s="29" t="s">
        <v>65</v>
      </c>
      <c r="D16" s="29" t="s">
        <v>69</v>
      </c>
      <c r="E16" s="59"/>
      <c r="F16" s="59" t="s">
        <v>64</v>
      </c>
      <c r="G16" s="74"/>
      <c r="H16" s="76">
        <f t="shared" si="2"/>
        <v>0</v>
      </c>
      <c r="I16" s="61"/>
      <c r="J16" s="61">
        <v>7.7</v>
      </c>
      <c r="K16" s="30"/>
      <c r="L16" s="31"/>
      <c r="M16" s="33"/>
      <c r="N16" s="35">
        <f t="shared" si="1"/>
        <v>7.7</v>
      </c>
      <c r="O16" s="38"/>
      <c r="P16" s="101">
        <v>2.97</v>
      </c>
      <c r="Q16" s="101">
        <v>1.91</v>
      </c>
    </row>
    <row r="17" spans="1:18" ht="30" customHeight="1" x14ac:dyDescent="0.2">
      <c r="A17" s="37">
        <v>7</v>
      </c>
      <c r="B17" s="28">
        <v>41742</v>
      </c>
      <c r="C17" s="29" t="s">
        <v>65</v>
      </c>
      <c r="D17" s="29" t="s">
        <v>69</v>
      </c>
      <c r="E17" s="59"/>
      <c r="F17" s="59" t="s">
        <v>64</v>
      </c>
      <c r="G17" s="74"/>
      <c r="H17" s="76">
        <f t="shared" si="2"/>
        <v>0</v>
      </c>
      <c r="I17" s="61"/>
      <c r="J17" s="61">
        <v>20</v>
      </c>
      <c r="K17" s="30"/>
      <c r="L17" s="31"/>
      <c r="M17" s="33"/>
      <c r="N17" s="35">
        <f t="shared" si="1"/>
        <v>20</v>
      </c>
      <c r="O17" s="38"/>
      <c r="P17" s="100">
        <v>7.69</v>
      </c>
      <c r="Q17" s="100">
        <v>4.6500000000000004</v>
      </c>
    </row>
    <row r="18" spans="1:18" ht="30" customHeight="1" x14ac:dyDescent="0.2">
      <c r="A18" s="37">
        <v>8</v>
      </c>
      <c r="B18" s="28">
        <v>41742</v>
      </c>
      <c r="C18" s="29" t="s">
        <v>65</v>
      </c>
      <c r="D18" s="29" t="s">
        <v>66</v>
      </c>
      <c r="E18" s="59"/>
      <c r="F18" s="59" t="s">
        <v>64</v>
      </c>
      <c r="G18" s="74"/>
      <c r="H18" s="76">
        <f t="shared" si="2"/>
        <v>0</v>
      </c>
      <c r="I18" s="61"/>
      <c r="J18" s="61"/>
      <c r="K18" s="30"/>
      <c r="L18" s="31"/>
      <c r="M18" s="33">
        <v>42.3</v>
      </c>
      <c r="N18" s="35">
        <f t="shared" si="1"/>
        <v>42.3</v>
      </c>
      <c r="O18" s="38"/>
      <c r="P18" s="100">
        <v>16.28</v>
      </c>
      <c r="Q18" s="100">
        <v>9.61</v>
      </c>
    </row>
    <row r="19" spans="1:18" ht="30" customHeight="1" x14ac:dyDescent="0.2">
      <c r="A19" s="37">
        <v>9</v>
      </c>
      <c r="B19" s="28">
        <v>41742</v>
      </c>
      <c r="C19" s="29" t="s">
        <v>65</v>
      </c>
      <c r="D19" s="29" t="s">
        <v>69</v>
      </c>
      <c r="E19" s="59"/>
      <c r="F19" s="59" t="s">
        <v>64</v>
      </c>
      <c r="G19" s="74"/>
      <c r="H19" s="76">
        <f t="shared" si="2"/>
        <v>0</v>
      </c>
      <c r="I19" s="61"/>
      <c r="J19" s="61">
        <v>17.2</v>
      </c>
      <c r="K19" s="30"/>
      <c r="L19" s="31"/>
      <c r="M19" s="31"/>
      <c r="N19" s="35">
        <f t="shared" si="1"/>
        <v>17.2</v>
      </c>
      <c r="O19" s="38"/>
      <c r="P19" s="100">
        <v>6.63</v>
      </c>
      <c r="Q19" s="100">
        <v>4.0199999999999996</v>
      </c>
    </row>
    <row r="20" spans="1:18" ht="30" customHeight="1" x14ac:dyDescent="0.2">
      <c r="A20" s="37">
        <v>10</v>
      </c>
      <c r="B20" s="28">
        <v>41743</v>
      </c>
      <c r="C20" s="29" t="s">
        <v>65</v>
      </c>
      <c r="D20" s="39" t="s">
        <v>68</v>
      </c>
      <c r="E20" s="59"/>
      <c r="F20" s="59" t="s">
        <v>64</v>
      </c>
      <c r="G20" s="75"/>
      <c r="H20" s="76">
        <f t="shared" si="2"/>
        <v>0</v>
      </c>
      <c r="I20" s="61"/>
      <c r="J20" s="61"/>
      <c r="K20" s="30"/>
      <c r="L20" s="31"/>
      <c r="M20" s="31">
        <v>89.3</v>
      </c>
      <c r="N20" s="35">
        <f t="shared" ref="N20:N24" si="3">SUM(H20:M20)</f>
        <v>89.3</v>
      </c>
      <c r="O20" s="38">
        <v>89.3</v>
      </c>
      <c r="P20" s="100">
        <v>34.39</v>
      </c>
      <c r="Q20" s="100">
        <v>20.48</v>
      </c>
    </row>
    <row r="21" spans="1:18" ht="30" customHeight="1" x14ac:dyDescent="0.2">
      <c r="A21" s="37">
        <v>11</v>
      </c>
      <c r="B21" s="28">
        <v>41744</v>
      </c>
      <c r="C21" s="29" t="s">
        <v>65</v>
      </c>
      <c r="D21" s="39" t="s">
        <v>68</v>
      </c>
      <c r="E21" s="59"/>
      <c r="F21" s="59" t="s">
        <v>64</v>
      </c>
      <c r="G21" s="75"/>
      <c r="H21" s="76">
        <f t="shared" si="2"/>
        <v>0</v>
      </c>
      <c r="I21" s="61"/>
      <c r="J21" s="61"/>
      <c r="K21" s="30"/>
      <c r="L21" s="31"/>
      <c r="M21" s="31">
        <v>40</v>
      </c>
      <c r="N21" s="35">
        <f t="shared" si="3"/>
        <v>40</v>
      </c>
      <c r="O21" s="38"/>
      <c r="P21" s="100">
        <v>15.41</v>
      </c>
      <c r="Q21" s="100">
        <v>9.1</v>
      </c>
      <c r="R21" s="2"/>
    </row>
    <row r="22" spans="1:18" ht="30" customHeight="1" x14ac:dyDescent="0.2">
      <c r="A22" s="37">
        <v>12</v>
      </c>
      <c r="B22" s="28">
        <v>41742</v>
      </c>
      <c r="C22" s="29" t="s">
        <v>65</v>
      </c>
      <c r="D22" s="39" t="s">
        <v>69</v>
      </c>
      <c r="E22" s="59"/>
      <c r="F22" s="59" t="s">
        <v>64</v>
      </c>
      <c r="G22" s="75"/>
      <c r="H22" s="76">
        <f t="shared" si="2"/>
        <v>0</v>
      </c>
      <c r="I22" s="61"/>
      <c r="J22" s="61">
        <v>2</v>
      </c>
      <c r="K22" s="30"/>
      <c r="L22" s="31"/>
      <c r="M22" s="31"/>
      <c r="N22" s="35">
        <f t="shared" si="3"/>
        <v>2</v>
      </c>
      <c r="O22" s="38"/>
      <c r="P22" s="100">
        <v>0.77</v>
      </c>
      <c r="Q22" s="100">
        <v>0.64</v>
      </c>
      <c r="R22" s="2"/>
    </row>
    <row r="23" spans="1:18" ht="30" customHeight="1" x14ac:dyDescent="0.2">
      <c r="A23" s="37">
        <v>13</v>
      </c>
      <c r="B23" s="28">
        <v>41744</v>
      </c>
      <c r="C23" s="29" t="s">
        <v>65</v>
      </c>
      <c r="D23" s="39" t="s">
        <v>69</v>
      </c>
      <c r="E23" s="59"/>
      <c r="F23" s="59" t="s">
        <v>64</v>
      </c>
      <c r="G23" s="75"/>
      <c r="H23" s="76">
        <f t="shared" si="2"/>
        <v>0</v>
      </c>
      <c r="I23" s="61"/>
      <c r="J23" s="61">
        <v>5.5</v>
      </c>
      <c r="K23" s="30"/>
      <c r="L23" s="31"/>
      <c r="M23" s="31"/>
      <c r="N23" s="35">
        <f t="shared" si="3"/>
        <v>5.5</v>
      </c>
      <c r="O23" s="38"/>
      <c r="P23" s="100">
        <v>2.12</v>
      </c>
      <c r="Q23" s="100">
        <v>1.3</v>
      </c>
      <c r="R23" s="2"/>
    </row>
    <row r="24" spans="1:18" ht="30" customHeight="1" x14ac:dyDescent="0.2">
      <c r="A24" s="37">
        <v>14</v>
      </c>
      <c r="B24" s="112">
        <v>41745</v>
      </c>
      <c r="C24" s="113" t="s">
        <v>65</v>
      </c>
      <c r="D24" s="114" t="s">
        <v>95</v>
      </c>
      <c r="E24" s="115"/>
      <c r="F24" s="115" t="s">
        <v>64</v>
      </c>
      <c r="G24" s="116"/>
      <c r="H24" s="117">
        <f t="shared" si="2"/>
        <v>0</v>
      </c>
      <c r="I24" s="118"/>
      <c r="J24" s="118"/>
      <c r="K24" s="119"/>
      <c r="L24" s="120"/>
      <c r="M24" s="120"/>
      <c r="N24" s="121">
        <f t="shared" si="3"/>
        <v>0</v>
      </c>
      <c r="O24" s="122">
        <v>-65.3</v>
      </c>
      <c r="P24" s="123">
        <v>-25.17</v>
      </c>
      <c r="Q24" s="123">
        <v>-14.74</v>
      </c>
      <c r="R24" s="2"/>
    </row>
    <row r="25" spans="1:18" x14ac:dyDescent="0.2">
      <c r="P25" s="102"/>
    </row>
    <row r="26" spans="1:18" x14ac:dyDescent="0.2">
      <c r="A26" s="52"/>
      <c r="B26" s="53"/>
      <c r="C26" s="53"/>
      <c r="D26" s="53"/>
      <c r="E26" s="53"/>
      <c r="F26" s="53"/>
      <c r="G26" s="53"/>
      <c r="H26" s="53"/>
      <c r="I26" s="53"/>
      <c r="J26" s="77"/>
      <c r="K26" s="77"/>
      <c r="L26" s="53"/>
      <c r="M26" s="53"/>
      <c r="N26" s="53"/>
      <c r="O26" s="53"/>
      <c r="P26" s="103"/>
      <c r="Q26" s="3"/>
    </row>
    <row r="27" spans="1:18" x14ac:dyDescent="0.2">
      <c r="A27" s="63"/>
      <c r="B27" s="64"/>
      <c r="C27" s="65"/>
      <c r="D27" s="66"/>
      <c r="E27" s="66"/>
      <c r="F27" s="67"/>
      <c r="G27" s="68"/>
      <c r="H27" s="69"/>
      <c r="I27" s="70"/>
      <c r="J27" s="77"/>
      <c r="K27" s="77"/>
      <c r="L27" s="70"/>
      <c r="M27" s="70"/>
      <c r="N27" s="71"/>
      <c r="O27" s="72"/>
      <c r="P27" s="77"/>
      <c r="Q27" s="3"/>
    </row>
    <row r="28" spans="1:18" x14ac:dyDescent="0.2">
      <c r="A28" s="52"/>
      <c r="B28" s="62" t="s">
        <v>33</v>
      </c>
      <c r="C28" s="62"/>
      <c r="D28" s="62"/>
      <c r="E28" s="53"/>
      <c r="F28" s="53"/>
      <c r="G28" s="62" t="s">
        <v>34</v>
      </c>
      <c r="H28" s="62"/>
      <c r="I28" s="62"/>
      <c r="J28" s="77"/>
      <c r="K28" s="77"/>
      <c r="L28" s="62" t="s">
        <v>35</v>
      </c>
      <c r="M28" s="62"/>
      <c r="N28" s="62"/>
      <c r="O28" s="53"/>
      <c r="P28" s="77"/>
      <c r="Q28" s="3"/>
    </row>
    <row r="29" spans="1:18" x14ac:dyDescent="0.2">
      <c r="A29" s="52"/>
      <c r="B29" s="53"/>
      <c r="C29" s="53"/>
      <c r="D29" s="53"/>
      <c r="E29" s="53"/>
      <c r="F29" s="53"/>
      <c r="G29" s="53"/>
      <c r="H29" s="53"/>
      <c r="I29" s="53"/>
      <c r="J29" s="77"/>
      <c r="K29" s="77"/>
      <c r="L29" s="53"/>
      <c r="M29" s="53"/>
      <c r="N29" s="53"/>
      <c r="O29" s="53"/>
      <c r="P29" s="77"/>
      <c r="Q29" s="3"/>
    </row>
    <row r="30" spans="1:18" x14ac:dyDescent="0.2">
      <c r="A30" s="52"/>
      <c r="B30" s="53"/>
      <c r="C30" s="53"/>
      <c r="D30" s="53"/>
      <c r="E30" s="53"/>
      <c r="F30" s="53"/>
      <c r="G30" s="53"/>
      <c r="H30" s="53"/>
      <c r="I30" s="53"/>
      <c r="J30" s="77"/>
      <c r="K30" s="77"/>
      <c r="L30" s="53"/>
      <c r="M30" s="53"/>
      <c r="N30" s="53"/>
      <c r="O30" s="53"/>
      <c r="P30" s="77"/>
      <c r="Q30" s="3"/>
    </row>
  </sheetData>
  <mergeCells count="25">
    <mergeCell ref="P8:P10"/>
    <mergeCell ref="Q8:Q10"/>
    <mergeCell ref="G8:G9"/>
    <mergeCell ref="H8:H10"/>
    <mergeCell ref="A8:A10"/>
    <mergeCell ref="C8:C10"/>
    <mergeCell ref="D8:D10"/>
    <mergeCell ref="E8:E10"/>
    <mergeCell ref="F8:F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  <mergeCell ref="N8:N10"/>
  </mergeCells>
  <phoneticPr fontId="0" type="noConversion"/>
  <conditionalFormatting sqref="M1">
    <cfRule type="cellIs" dxfId="1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27 N11:N24">
      <formula1>0</formula1>
      <formula2>0</formula2>
    </dataValidation>
    <dataValidation type="decimal" operator="greaterThanOrEqual" allowBlank="1" showErrorMessage="1" errorTitle="Valore" error="Inserire un numero maggiore o uguale a 0 (zero)!" sqref="H27:M27 H11:K12 H13:J24 K18:K24 L11:M24">
      <formula1>0</formula1>
      <formula2>0</formula2>
    </dataValidation>
    <dataValidation type="textLength" operator="greaterThan" allowBlank="1" showErrorMessage="1" sqref="D27:E27 F20:F24">
      <formula1>1</formula1>
      <formula2>0</formula2>
    </dataValidation>
    <dataValidation type="textLength" operator="greaterThan" sqref="F27 G20:G24">
      <formula1>1</formula1>
      <formula2>0</formula2>
    </dataValidation>
    <dataValidation type="date" operator="greaterThanOrEqual" showErrorMessage="1" errorTitle="Data" error="Inserire una data superiore al 1/11/2000" sqref="B27 B11:B13">
      <formula1>36831</formula1>
      <formula2>0</formula2>
    </dataValidation>
    <dataValidation type="textLength" operator="greaterThan" allowBlank="1" sqref="C27 D13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view="pageBreakPreview" topLeftCell="D1" zoomScale="60" zoomScaleNormal="60" workbookViewId="0">
      <selection activeCell="R12" sqref="R12"/>
    </sheetView>
  </sheetViews>
  <sheetFormatPr defaultRowHeight="18.75" x14ac:dyDescent="0.2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9" width="14.140625" style="2" bestFit="1" customWidth="1"/>
    <col min="20" max="16384" width="9.140625" style="2"/>
  </cols>
  <sheetData>
    <row r="1" spans="1:19" s="8" customFormat="1" ht="65.25" customHeight="1" x14ac:dyDescent="0.2">
      <c r="A1" s="4"/>
      <c r="B1" s="154" t="s">
        <v>32</v>
      </c>
      <c r="C1" s="154"/>
      <c r="D1" s="155" t="s">
        <v>46</v>
      </c>
      <c r="E1" s="155"/>
      <c r="F1" s="46">
        <v>41730</v>
      </c>
      <c r="G1" s="45" t="s">
        <v>92</v>
      </c>
      <c r="L1" s="8" t="s">
        <v>2</v>
      </c>
      <c r="M1" s="3">
        <f>+P1-N7</f>
        <v>0</v>
      </c>
      <c r="N1" s="5" t="s">
        <v>22</v>
      </c>
      <c r="O1" s="6"/>
      <c r="P1" s="79">
        <f>SUM(H7:M7)</f>
        <v>100</v>
      </c>
      <c r="Q1" s="3" t="s">
        <v>36</v>
      </c>
      <c r="R1" s="105">
        <f>P12</f>
        <v>129</v>
      </c>
      <c r="S1" s="107">
        <f>R12</f>
        <v>76.680000000000007</v>
      </c>
    </row>
    <row r="2" spans="1:19" s="8" customFormat="1" ht="57.75" customHeight="1" x14ac:dyDescent="0.2">
      <c r="A2" s="4"/>
      <c r="B2" s="156" t="s">
        <v>8</v>
      </c>
      <c r="C2" s="156"/>
      <c r="D2" s="155"/>
      <c r="E2" s="155"/>
      <c r="F2" s="9"/>
      <c r="G2" s="9"/>
      <c r="N2" s="10" t="s">
        <v>30</v>
      </c>
      <c r="O2" s="11"/>
      <c r="P2" s="12"/>
      <c r="Q2" s="3" t="s">
        <v>1</v>
      </c>
      <c r="R2" s="105"/>
      <c r="S2" s="108"/>
    </row>
    <row r="3" spans="1:19" s="8" customFormat="1" ht="35.25" customHeight="1" x14ac:dyDescent="0.2">
      <c r="A3" s="4"/>
      <c r="B3" s="156" t="s">
        <v>9</v>
      </c>
      <c r="C3" s="156"/>
      <c r="D3" s="155" t="s">
        <v>1</v>
      </c>
      <c r="E3" s="155"/>
      <c r="N3" s="10" t="s">
        <v>29</v>
      </c>
      <c r="O3" s="11"/>
      <c r="P3" s="80">
        <f>+O7</f>
        <v>100</v>
      </c>
      <c r="Q3" s="13"/>
      <c r="R3" s="105">
        <f>SUM(P11,P13)</f>
        <v>129</v>
      </c>
      <c r="S3" s="107">
        <f>SUM(R11,R13)</f>
        <v>76.680000000000007</v>
      </c>
    </row>
    <row r="4" spans="1:19" s="8" customFormat="1" ht="35.25" customHeight="1" thickBot="1" x14ac:dyDescent="0.25">
      <c r="A4" s="4"/>
      <c r="D4" s="14"/>
      <c r="E4" s="14"/>
      <c r="F4" s="10" t="s">
        <v>26</v>
      </c>
      <c r="G4" s="81">
        <v>1</v>
      </c>
      <c r="H4" s="15"/>
      <c r="I4" s="15"/>
      <c r="J4" s="2"/>
      <c r="K4" s="2"/>
      <c r="L4" s="2"/>
      <c r="M4" s="2"/>
      <c r="N4" s="16"/>
      <c r="O4" s="17"/>
      <c r="P4" s="18"/>
      <c r="Q4" s="13"/>
      <c r="R4" s="105"/>
      <c r="S4" s="108"/>
    </row>
    <row r="5" spans="1:19" s="8" customFormat="1" ht="43.5" customHeight="1" thickTop="1" thickBot="1" x14ac:dyDescent="0.25">
      <c r="A5" s="4"/>
      <c r="B5" s="19" t="s">
        <v>10</v>
      </c>
      <c r="C5" s="20"/>
      <c r="D5" s="51">
        <v>2</v>
      </c>
      <c r="E5" s="14"/>
      <c r="F5" s="10" t="s">
        <v>27</v>
      </c>
      <c r="G5" s="81">
        <v>1.1100000000000001</v>
      </c>
      <c r="N5" s="135" t="s">
        <v>31</v>
      </c>
      <c r="O5" s="135"/>
      <c r="P5" s="82">
        <f>P1-P2-P3</f>
        <v>0</v>
      </c>
      <c r="Q5" s="13"/>
      <c r="R5" s="105">
        <f>R1-R3</f>
        <v>0</v>
      </c>
      <c r="S5" s="107">
        <f>S1-S3</f>
        <v>0</v>
      </c>
    </row>
    <row r="6" spans="1:19" s="8" customFormat="1" ht="43.5" customHeight="1" thickTop="1" thickBot="1" x14ac:dyDescent="0.25">
      <c r="A6" s="4"/>
      <c r="B6" s="83" t="s">
        <v>91</v>
      </c>
      <c r="C6" s="83"/>
      <c r="D6" s="14"/>
      <c r="E6" s="14"/>
      <c r="F6" s="10" t="s">
        <v>28</v>
      </c>
      <c r="G6" s="84">
        <v>11.11</v>
      </c>
      <c r="Q6" s="13"/>
    </row>
    <row r="7" spans="1:19" s="8" customFormat="1" ht="27" customHeight="1" thickTop="1" thickBot="1" x14ac:dyDescent="0.25">
      <c r="A7" s="139" t="s">
        <v>38</v>
      </c>
      <c r="B7" s="140"/>
      <c r="C7" s="141"/>
      <c r="D7" s="142" t="s">
        <v>12</v>
      </c>
      <c r="E7" s="143"/>
      <c r="F7" s="143"/>
      <c r="G7" s="85">
        <f t="shared" ref="G7:O7" si="0">SUM(G11:G18)</f>
        <v>0</v>
      </c>
      <c r="H7" s="86">
        <f t="shared" si="0"/>
        <v>0</v>
      </c>
      <c r="I7" s="87">
        <f t="shared" si="0"/>
        <v>0</v>
      </c>
      <c r="J7" s="87">
        <f t="shared" si="0"/>
        <v>0</v>
      </c>
      <c r="K7" s="87">
        <f t="shared" si="0"/>
        <v>100</v>
      </c>
      <c r="L7" s="87">
        <f t="shared" si="0"/>
        <v>0</v>
      </c>
      <c r="M7" s="88">
        <f t="shared" si="0"/>
        <v>0</v>
      </c>
      <c r="N7" s="89">
        <f t="shared" si="0"/>
        <v>100</v>
      </c>
      <c r="O7" s="90">
        <f t="shared" si="0"/>
        <v>100</v>
      </c>
    </row>
    <row r="8" spans="1:19" ht="36" customHeight="1" thickTop="1" thickBot="1" x14ac:dyDescent="0.25">
      <c r="A8" s="144"/>
      <c r="B8" s="145" t="s">
        <v>11</v>
      </c>
      <c r="C8" s="145" t="s">
        <v>24</v>
      </c>
      <c r="D8" s="146" t="s">
        <v>17</v>
      </c>
      <c r="E8" s="145" t="s">
        <v>39</v>
      </c>
      <c r="F8" s="148" t="s">
        <v>40</v>
      </c>
      <c r="G8" s="149" t="s">
        <v>14</v>
      </c>
      <c r="H8" s="151" t="s">
        <v>15</v>
      </c>
      <c r="I8" s="152" t="s">
        <v>16</v>
      </c>
      <c r="J8" s="153" t="s">
        <v>18</v>
      </c>
      <c r="K8" s="153" t="s">
        <v>19</v>
      </c>
      <c r="L8" s="136" t="s">
        <v>20</v>
      </c>
      <c r="M8" s="137"/>
      <c r="N8" s="134" t="s">
        <v>22</v>
      </c>
      <c r="O8" s="138" t="s">
        <v>23</v>
      </c>
      <c r="P8" s="127" t="s">
        <v>42</v>
      </c>
      <c r="Q8" s="2"/>
      <c r="R8" s="127" t="s">
        <v>77</v>
      </c>
    </row>
    <row r="9" spans="1:19" ht="36" customHeight="1" thickTop="1" thickBot="1" x14ac:dyDescent="0.25">
      <c r="A9" s="144"/>
      <c r="B9" s="145" t="s">
        <v>37</v>
      </c>
      <c r="C9" s="145"/>
      <c r="D9" s="147"/>
      <c r="E9" s="145"/>
      <c r="F9" s="148"/>
      <c r="G9" s="150"/>
      <c r="H9" s="151" t="s">
        <v>4</v>
      </c>
      <c r="I9" s="152" t="s">
        <v>4</v>
      </c>
      <c r="J9" s="152"/>
      <c r="K9" s="152" t="s">
        <v>3</v>
      </c>
      <c r="L9" s="130" t="s">
        <v>21</v>
      </c>
      <c r="M9" s="132" t="s">
        <v>25</v>
      </c>
      <c r="N9" s="134"/>
      <c r="O9" s="138"/>
      <c r="P9" s="128"/>
      <c r="Q9" s="2"/>
      <c r="R9" s="128"/>
    </row>
    <row r="10" spans="1:19" ht="37.5" customHeight="1" thickTop="1" thickBot="1" x14ac:dyDescent="0.25">
      <c r="A10" s="144"/>
      <c r="B10" s="145"/>
      <c r="C10" s="145"/>
      <c r="D10" s="147"/>
      <c r="E10" s="145"/>
      <c r="F10" s="148"/>
      <c r="G10" s="91" t="s">
        <v>0</v>
      </c>
      <c r="H10" s="151"/>
      <c r="I10" s="152"/>
      <c r="J10" s="152"/>
      <c r="K10" s="152"/>
      <c r="L10" s="131"/>
      <c r="M10" s="133"/>
      <c r="N10" s="134"/>
      <c r="O10" s="138"/>
      <c r="P10" s="129"/>
      <c r="Q10" s="2"/>
      <c r="R10" s="129"/>
    </row>
    <row r="11" spans="1:19" ht="30" customHeight="1" thickTop="1" x14ac:dyDescent="0.2">
      <c r="A11" s="27">
        <v>1</v>
      </c>
      <c r="B11" s="42">
        <v>41741</v>
      </c>
      <c r="C11" s="29" t="s">
        <v>60</v>
      </c>
      <c r="D11" s="92" t="s">
        <v>90</v>
      </c>
      <c r="E11" s="92" t="s">
        <v>45</v>
      </c>
      <c r="F11" s="93"/>
      <c r="G11" s="94"/>
      <c r="H11" s="95">
        <f>IF($D$3="si",($G$5/$G$6*G11),IF($D$3="no",G11*$G$4,0))</f>
        <v>0</v>
      </c>
      <c r="I11" s="30"/>
      <c r="J11" s="31"/>
      <c r="K11" s="96"/>
      <c r="L11" s="96"/>
      <c r="M11" s="34"/>
      <c r="N11" s="35">
        <f>SUM(H11:M11)</f>
        <v>0</v>
      </c>
      <c r="O11" s="36">
        <v>100</v>
      </c>
      <c r="P11" s="97">
        <v>129</v>
      </c>
      <c r="Q11" s="2"/>
      <c r="R11" s="106">
        <v>76.680000000000007</v>
      </c>
    </row>
    <row r="12" spans="1:19" ht="30" customHeight="1" x14ac:dyDescent="0.2">
      <c r="A12" s="37">
        <v>2</v>
      </c>
      <c r="B12" s="42">
        <v>41741</v>
      </c>
      <c r="C12" s="39" t="s">
        <v>60</v>
      </c>
      <c r="D12" s="44" t="s">
        <v>76</v>
      </c>
      <c r="E12" s="40" t="s">
        <v>45</v>
      </c>
      <c r="F12" s="41"/>
      <c r="G12" s="98"/>
      <c r="H12" s="95">
        <f t="shared" ref="H12" si="1">IF($D$3="si",($G$5/$G$6*G12),IF($D$3="no",G12*$G$4,0))</f>
        <v>0</v>
      </c>
      <c r="I12" s="43"/>
      <c r="J12" s="32"/>
      <c r="K12" s="33">
        <v>100</v>
      </c>
      <c r="L12" s="33"/>
      <c r="M12" s="34"/>
      <c r="N12" s="35">
        <f t="shared" ref="N12:N13" si="2">SUM(H12:M12)</f>
        <v>100</v>
      </c>
      <c r="O12" s="38"/>
      <c r="P12" s="100">
        <v>129</v>
      </c>
      <c r="Q12" s="2"/>
      <c r="R12" s="97">
        <v>76.680000000000007</v>
      </c>
    </row>
    <row r="13" spans="1:19" ht="30" customHeight="1" x14ac:dyDescent="0.2">
      <c r="A13" s="37">
        <v>3</v>
      </c>
      <c r="B13" s="28"/>
      <c r="C13" s="29"/>
      <c r="D13" s="92"/>
      <c r="E13" s="92"/>
      <c r="F13" s="93"/>
      <c r="G13" s="98"/>
      <c r="H13" s="95">
        <f t="shared" ref="H13:H18" si="3">IF($D$3="si",($G$5/$G$6*G13),IF($D$3="no",G13*$G$4,0))</f>
        <v>0</v>
      </c>
      <c r="I13" s="30"/>
      <c r="J13" s="31"/>
      <c r="K13" s="96"/>
      <c r="L13" s="33"/>
      <c r="M13" s="34"/>
      <c r="N13" s="35">
        <f t="shared" si="2"/>
        <v>0</v>
      </c>
      <c r="O13" s="38"/>
      <c r="P13" s="99"/>
      <c r="Q13" s="2"/>
      <c r="R13" s="99"/>
    </row>
    <row r="14" spans="1:19" ht="30" customHeight="1" x14ac:dyDescent="0.2">
      <c r="A14" s="37">
        <v>4</v>
      </c>
      <c r="B14" s="28"/>
      <c r="C14" s="29"/>
      <c r="D14" s="92"/>
      <c r="E14" s="92"/>
      <c r="F14" s="93"/>
      <c r="G14" s="98"/>
      <c r="H14" s="95">
        <f t="shared" si="3"/>
        <v>0</v>
      </c>
      <c r="I14" s="30"/>
      <c r="J14" s="31"/>
      <c r="K14" s="96"/>
      <c r="L14" s="33"/>
      <c r="M14" s="34"/>
      <c r="N14" s="35">
        <f t="shared" ref="N14:N18" si="4">SUM(H14:M14)</f>
        <v>0</v>
      </c>
      <c r="O14" s="38"/>
      <c r="P14" s="100"/>
      <c r="Q14" s="2"/>
      <c r="R14" s="100"/>
    </row>
    <row r="15" spans="1:19" ht="30" customHeight="1" x14ac:dyDescent="0.2">
      <c r="A15" s="37">
        <v>5</v>
      </c>
      <c r="B15" s="28"/>
      <c r="C15" s="29"/>
      <c r="D15" s="92"/>
      <c r="E15" s="92"/>
      <c r="F15" s="93"/>
      <c r="G15" s="98"/>
      <c r="H15" s="95">
        <f t="shared" si="3"/>
        <v>0</v>
      </c>
      <c r="I15" s="30"/>
      <c r="J15" s="31"/>
      <c r="K15" s="96"/>
      <c r="L15" s="33"/>
      <c r="M15" s="34"/>
      <c r="N15" s="35">
        <f t="shared" si="4"/>
        <v>0</v>
      </c>
      <c r="O15" s="38"/>
      <c r="P15" s="101"/>
      <c r="Q15" s="2"/>
      <c r="R15" s="101"/>
    </row>
    <row r="16" spans="1:19" ht="30" customHeight="1" x14ac:dyDescent="0.2">
      <c r="A16" s="37">
        <v>6</v>
      </c>
      <c r="B16" s="28"/>
      <c r="C16" s="29"/>
      <c r="D16" s="92"/>
      <c r="E16" s="92"/>
      <c r="F16" s="93"/>
      <c r="G16" s="98"/>
      <c r="H16" s="95">
        <f t="shared" si="3"/>
        <v>0</v>
      </c>
      <c r="I16" s="30"/>
      <c r="J16" s="31"/>
      <c r="K16" s="96"/>
      <c r="L16" s="33"/>
      <c r="M16" s="34"/>
      <c r="N16" s="35">
        <f t="shared" si="4"/>
        <v>0</v>
      </c>
      <c r="O16" s="38"/>
      <c r="P16" s="100"/>
      <c r="Q16" s="2"/>
      <c r="R16" s="100"/>
    </row>
    <row r="17" spans="1:18" x14ac:dyDescent="0.2">
      <c r="A17" s="37">
        <v>7</v>
      </c>
      <c r="B17" s="28"/>
      <c r="D17" s="29"/>
      <c r="E17" s="92"/>
      <c r="F17" s="93"/>
      <c r="G17" s="98"/>
      <c r="H17" s="95">
        <f t="shared" si="3"/>
        <v>0</v>
      </c>
      <c r="I17" s="30"/>
      <c r="J17" s="31"/>
      <c r="K17" s="96"/>
      <c r="L17" s="33"/>
      <c r="M17" s="34"/>
      <c r="N17" s="35">
        <f t="shared" si="4"/>
        <v>0</v>
      </c>
      <c r="O17" s="38"/>
      <c r="P17" s="100"/>
      <c r="Q17" s="2"/>
      <c r="R17" s="100"/>
    </row>
    <row r="18" spans="1:18" x14ac:dyDescent="0.2">
      <c r="A18" s="37">
        <v>8</v>
      </c>
      <c r="B18" s="28"/>
      <c r="D18" s="29"/>
      <c r="E18" s="92"/>
      <c r="F18" s="93"/>
      <c r="G18" s="98"/>
      <c r="H18" s="95">
        <f t="shared" si="3"/>
        <v>0</v>
      </c>
      <c r="I18" s="30"/>
      <c r="J18" s="31"/>
      <c r="K18" s="96"/>
      <c r="L18" s="33"/>
      <c r="M18" s="34"/>
      <c r="N18" s="35">
        <f t="shared" si="4"/>
        <v>0</v>
      </c>
      <c r="O18" s="38"/>
      <c r="P18" s="100"/>
      <c r="Q18" s="2"/>
      <c r="R18" s="100"/>
    </row>
    <row r="19" spans="1:18" x14ac:dyDescent="0.2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Q19" s="2"/>
    </row>
    <row r="20" spans="1:18" x14ac:dyDescent="0.2">
      <c r="A20" s="63"/>
      <c r="B20" s="64"/>
      <c r="C20" s="65"/>
      <c r="D20" s="66"/>
      <c r="E20" s="66"/>
      <c r="F20" s="67"/>
      <c r="G20" s="68"/>
      <c r="H20" s="69"/>
      <c r="I20" s="70"/>
      <c r="J20" s="70"/>
      <c r="K20" s="70"/>
      <c r="L20" s="70"/>
      <c r="M20" s="70"/>
      <c r="N20" s="71"/>
      <c r="O20" s="72"/>
      <c r="Q20" s="2"/>
    </row>
    <row r="21" spans="1:18" x14ac:dyDescent="0.2">
      <c r="A21" s="52"/>
      <c r="B21" s="62" t="s">
        <v>5</v>
      </c>
      <c r="C21" s="62"/>
      <c r="D21" s="62"/>
      <c r="E21" s="53"/>
      <c r="F21" s="53"/>
      <c r="G21" s="62" t="s">
        <v>7</v>
      </c>
      <c r="H21" s="62"/>
      <c r="I21" s="62"/>
      <c r="J21" s="53"/>
      <c r="K21" s="53"/>
      <c r="L21" s="62" t="s">
        <v>6</v>
      </c>
      <c r="M21" s="62"/>
      <c r="N21" s="62"/>
      <c r="O21" s="53"/>
      <c r="Q21" s="2"/>
    </row>
    <row r="22" spans="1:18" x14ac:dyDescent="0.2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Q22" s="2"/>
    </row>
    <row r="23" spans="1:18" x14ac:dyDescent="0.2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Q23" s="2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0" priority="1" operator="notEqual">
      <formula>0</formula>
    </cfRule>
  </conditionalFormatting>
  <dataValidations count="11"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$R$1:$R$2</formula1>
    </dataValidation>
    <dataValidation type="decimal" operator="greaterThanOrEqual" allowBlank="1" showErrorMessage="1" errorTitle="Valore" error="Inserire un numero maggiore o uguale a 0 (zero)!" sqref="H20:M20 J13:L18 I17:I18 M18 H11:M11 H12:H18 I12:M12">
      <formula1>0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textLength" operator="greaterThan" allowBlank="1" showErrorMessage="1" sqref="D20:E20 D12:E12">
      <formula1>1</formula1>
      <formula2>0</formula2>
    </dataValidation>
    <dataValidation type="textLength" operator="greaterThan" sqref="F20 F12">
      <formula1>1</formula1>
      <formula2>0</formula2>
    </dataValidation>
    <dataValidation type="date" operator="greaterThanOrEqual" showErrorMessage="1" errorTitle="Data" error="Inserire una data superiore al 1/11/2000" sqref="B20 B11:B12">
      <formula1>36831</formula1>
      <formula2>0</formula2>
    </dataValidation>
    <dataValidation type="textLength" operator="greaterThan" allowBlank="1" sqref="C20 C12">
      <formula1>1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Expense SGD</vt:lpstr>
      <vt:lpstr>Expense KOREA WON</vt:lpstr>
      <vt:lpstr>India Rupiah</vt:lpstr>
      <vt:lpstr>Thai Bath</vt:lpstr>
      <vt:lpstr>Expense Malaysia Ringhit</vt:lpstr>
      <vt:lpstr>Expense USD</vt:lpstr>
      <vt:lpstr>'Expense Malaysia Ringhit'!Area_stampa</vt:lpstr>
      <vt:lpstr>'Expense Malaysia Ringhit'!Titoli_stampa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Elisabetta Ciceri</cp:lastModifiedBy>
  <cp:revision>1</cp:revision>
  <cp:lastPrinted>2014-05-22T10:03:58Z</cp:lastPrinted>
  <dcterms:created xsi:type="dcterms:W3CDTF">2007-03-06T14:42:56Z</dcterms:created>
  <dcterms:modified xsi:type="dcterms:W3CDTF">2014-06-24T11:07:16Z</dcterms:modified>
</cp:coreProperties>
</file>