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25440" windowHeight="13905" tabRatio="433" activeTab="3"/>
  </bookViews>
  <sheets>
    <sheet name="Nota Spese Italia" sheetId="1" r:id="rId1"/>
    <sheet name="Nota Spese AED" sheetId="2" r:id="rId2"/>
    <sheet name="Nota Spese EGP" sheetId="3" r:id="rId3"/>
    <sheet name="Nota Spese SAR" sheetId="4" r:id="rId4"/>
  </sheets>
  <definedNames>
    <definedName name="_xlnm.Print_Area" localSheetId="0">'Nota Spese Italia'!$A$1:$S$27</definedName>
    <definedName name="_xlnm.Print_Titles" localSheetId="0">'Nota Spese Italia'!$7:$10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" i="4"/>
  <c r="R3"/>
  <c r="R1"/>
  <c r="P12" l="1"/>
  <c r="N12"/>
  <c r="H12"/>
  <c r="P11"/>
  <c r="H11"/>
  <c r="H7" s="1"/>
  <c r="O7"/>
  <c r="P3" s="1"/>
  <c r="M7"/>
  <c r="L7"/>
  <c r="K7"/>
  <c r="J7"/>
  <c r="I7"/>
  <c r="G7"/>
  <c r="P1" l="1"/>
  <c r="P5" s="1"/>
  <c r="N11"/>
  <c r="N7" s="1"/>
  <c r="P7" s="1"/>
  <c r="R5" i="3"/>
  <c r="R3"/>
  <c r="R1"/>
  <c r="P12"/>
  <c r="H12"/>
  <c r="N12" s="1"/>
  <c r="N7" s="1"/>
  <c r="P11"/>
  <c r="H11"/>
  <c r="H7" s="1"/>
  <c r="O7"/>
  <c r="P3" s="1"/>
  <c r="M7"/>
  <c r="L7"/>
  <c r="K7"/>
  <c r="J7"/>
  <c r="I7"/>
  <c r="G7"/>
  <c r="M1" i="4" l="1"/>
  <c r="P7" i="3"/>
  <c r="P1"/>
  <c r="P5" s="1"/>
  <c r="R5" i="2"/>
  <c r="R3"/>
  <c r="R2"/>
  <c r="R1"/>
  <c r="M7"/>
  <c r="L7"/>
  <c r="K7"/>
  <c r="J7"/>
  <c r="I7"/>
  <c r="H7"/>
  <c r="N11"/>
  <c r="N7"/>
  <c r="O7"/>
  <c r="N16"/>
  <c r="P16"/>
  <c r="P20"/>
  <c r="H20"/>
  <c r="N20" s="1"/>
  <c r="P19"/>
  <c r="N19"/>
  <c r="H19"/>
  <c r="P18"/>
  <c r="H18"/>
  <c r="N18" s="1"/>
  <c r="P17"/>
  <c r="N17"/>
  <c r="H17"/>
  <c r="P15"/>
  <c r="H15"/>
  <c r="N15" s="1"/>
  <c r="P14"/>
  <c r="N14"/>
  <c r="H14"/>
  <c r="P13"/>
  <c r="H13"/>
  <c r="N13" s="1"/>
  <c r="P12"/>
  <c r="H12"/>
  <c r="P11"/>
  <c r="H11"/>
  <c r="G7"/>
  <c r="P3"/>
  <c r="M1" i="3" l="1"/>
  <c r="P7" i="2"/>
  <c r="P1"/>
  <c r="M1" l="1"/>
  <c r="P5"/>
  <c r="N16" i="1"/>
  <c r="P20" l="1"/>
  <c r="H20"/>
  <c r="N20"/>
  <c r="P18"/>
  <c r="H18"/>
  <c r="P17"/>
  <c r="H17"/>
  <c r="N17"/>
  <c r="H11"/>
  <c r="H12"/>
  <c r="H13"/>
  <c r="H14"/>
  <c r="H15"/>
  <c r="H21"/>
  <c r="H7"/>
  <c r="I7"/>
  <c r="J7"/>
  <c r="K7"/>
  <c r="L7"/>
  <c r="M7"/>
  <c r="O7"/>
  <c r="P3" s="1"/>
  <c r="G7"/>
  <c r="N11"/>
  <c r="N7" s="1"/>
  <c r="N12"/>
  <c r="N13"/>
  <c r="N14"/>
  <c r="N15"/>
  <c r="N21"/>
  <c r="P21"/>
  <c r="P15"/>
  <c r="P14"/>
  <c r="P13"/>
  <c r="P12"/>
  <c r="P11"/>
  <c r="P1" l="1"/>
  <c r="P5" s="1"/>
  <c r="P7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<sst xmlns="http://schemas.openxmlformats.org/spreadsheetml/2006/main" count="304" uniqueCount="86">
  <si>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</si>
  <si>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</si>
  <si>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</si>
  <si>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</si>
  <si>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</si>
  <si>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</si>
  <si>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</si>
  <si>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</si>
  <si>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</si>
  <si>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</si>
  <si>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</si>
  <si>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</si>
  <si>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</si>
  <si>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</si>
  <si>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</si>
  <si>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</si>
  <si>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</si>
  <si>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</si>
  <si>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</si>
  <si>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</si>
  <si>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</si>
  <si>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</si>
  <si>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</si>
  <si>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</si>
  <si>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</si>
  <si>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</si>
  <si>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</si>
  <si>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</si>
  <si>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</si>
  <si>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</si>
  <si>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</si>
  <si>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</si>
  <si>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</si>
  <si>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</si>
  <si>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</si>
  <si>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</si>
  <si>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Firma Dipendente</t>
  </si>
  <si>
    <t>Autorizzazione Responsabile Amministrativo</t>
  </si>
  <si>
    <t>Verifica Amministrativa</t>
  </si>
  <si>
    <t>Mostapha Maanna</t>
  </si>
  <si>
    <t>park to fly</t>
  </si>
  <si>
    <t>benzina</t>
  </si>
  <si>
    <t>a/r malpensa torino</t>
  </si>
  <si>
    <t>colazione</t>
  </si>
  <si>
    <t>pranzo</t>
  </si>
  <si>
    <t>Treno</t>
  </si>
  <si>
    <t>parktofly</t>
  </si>
  <si>
    <t>Skype</t>
  </si>
  <si>
    <t>05_01</t>
  </si>
  <si>
    <t>Follow up Saudi</t>
  </si>
  <si>
    <t>Meeting Egitto</t>
  </si>
  <si>
    <t>No</t>
  </si>
  <si>
    <t>SPESE ESTERO</t>
  </si>
  <si>
    <t>Paese</t>
  </si>
  <si>
    <t>Valuta</t>
  </si>
  <si>
    <t>SPESE VITTO / ALLOGGIO</t>
  </si>
  <si>
    <t>Controvalore € Carta Credito</t>
  </si>
  <si>
    <t>Incontri commerciali</t>
  </si>
  <si>
    <t>Taxi</t>
  </si>
  <si>
    <t>Abu Dhabi</t>
  </si>
  <si>
    <t>AED</t>
  </si>
  <si>
    <t>Hotel dal 5/5 al 8/5</t>
  </si>
  <si>
    <t>Hotel dal 28/4 al 1/5</t>
  </si>
  <si>
    <t>Dubai</t>
  </si>
  <si>
    <t>Taxi per Dubai andata e ritorno</t>
  </si>
  <si>
    <t>05_02</t>
  </si>
  <si>
    <t>(importi in Valuta AED)</t>
  </si>
  <si>
    <t xml:space="preserve">Taxi </t>
  </si>
  <si>
    <t>incontri commerciali</t>
  </si>
  <si>
    <t>Prelievo</t>
  </si>
  <si>
    <t>Cairo</t>
  </si>
  <si>
    <t>EGP</t>
  </si>
  <si>
    <t>Pranzo</t>
  </si>
  <si>
    <t>26/04/14</t>
  </si>
  <si>
    <t>Taxi airport</t>
  </si>
  <si>
    <t>29/04/14</t>
  </si>
  <si>
    <t>Hotel</t>
  </si>
  <si>
    <t>27/04/14</t>
  </si>
  <si>
    <t>(importi in Valuta EGP)</t>
  </si>
  <si>
    <t>05_03</t>
  </si>
  <si>
    <t>Follow up</t>
  </si>
  <si>
    <t>Riyadh</t>
  </si>
  <si>
    <t>SAR</t>
  </si>
  <si>
    <t>05_04</t>
  </si>
  <si>
    <t>(importi in Valuta SAR)</t>
  </si>
  <si>
    <t>hotel extra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</si>
</sst>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6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i/>
      <sz val="20"/>
      <color indexed="10"/>
      <name val="Gulim"/>
      <family val="2"/>
    </font>
    <font>
      <sz val="14"/>
      <color rgb="FFFF0000"/>
      <name val="Gulim"/>
    </font>
    <font>
      <b/>
      <sz val="14"/>
      <color rgb="FFFF0000"/>
      <name val="Gulim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  <bgColor rgb="FFCCCCFF"/>
      </patternFill>
    </fill>
    <fill>
      <patternFill patternType="solid">
        <fgColor rgb="FFFFE5CC"/>
        <bgColor rgb="FFFFFFCC"/>
      </patternFill>
    </fill>
    <fill>
      <patternFill patternType="solid">
        <fgColor rgb="FFFFFFCC"/>
        <bgColor rgb="FFFFFFFF"/>
      </patternFill>
    </fill>
  </fills>
  <borders count="8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auto="1"/>
      </bottom>
      <diagonal/>
    </border>
    <border>
      <left/>
      <right style="thick">
        <color indexed="8"/>
      </right>
      <top style="thick">
        <color indexed="8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ck">
        <color rgb="FF000000"/>
      </left>
      <right/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4">
    <xf numFmtId="0" fontId="0" fillId="0" borderId="0"/>
    <xf numFmtId="164" fontId="6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71" fontId="1" fillId="0" borderId="14" xfId="0" applyNumberFormat="1" applyFont="1" applyBorder="1" applyAlignment="1" applyProtection="1">
      <alignment horizontal="right" vertical="center"/>
      <protection locked="0"/>
    </xf>
    <xf numFmtId="171" fontId="1" fillId="0" borderId="16" xfId="0" applyNumberFormat="1" applyFont="1" applyBorder="1" applyAlignment="1" applyProtection="1">
      <alignment horizontal="righ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64" fontId="1" fillId="3" borderId="18" xfId="1" applyFont="1" applyFill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vertical="center"/>
    </xf>
    <xf numFmtId="169" fontId="1" fillId="6" borderId="20" xfId="0" applyNumberFormat="1" applyFont="1" applyFill="1" applyBorder="1" applyAlignment="1" applyProtection="1">
      <alignment horizontal="center" vertical="center"/>
    </xf>
    <xf numFmtId="4" fontId="1" fillId="4" borderId="18" xfId="0" applyNumberFormat="1" applyFont="1" applyFill="1" applyBorder="1" applyAlignment="1" applyProtection="1">
      <alignment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5" xfId="0" applyNumberFormat="1" applyFont="1" applyBorder="1" applyAlignment="1" applyProtection="1">
      <alignment horizontal="center" vertical="center" wrapText="1"/>
    </xf>
    <xf numFmtId="0" fontId="1" fillId="8" borderId="30" xfId="0" applyNumberFormat="1" applyFont="1" applyFill="1" applyBorder="1" applyAlignment="1" applyProtection="1">
      <alignment horizontal="center" vertical="center"/>
    </xf>
    <xf numFmtId="0" fontId="1" fillId="8" borderId="31" xfId="0" applyNumberFormat="1" applyFont="1" applyFill="1" applyBorder="1" applyAlignment="1" applyProtection="1">
      <alignment vertical="center"/>
    </xf>
    <xf numFmtId="0" fontId="1" fillId="8" borderId="32" xfId="0" applyNumberFormat="1" applyFont="1" applyFill="1" applyBorder="1" applyAlignment="1" applyProtection="1">
      <alignment vertical="center"/>
    </xf>
    <xf numFmtId="0" fontId="2" fillId="7" borderId="26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35" xfId="0" applyFont="1" applyFill="1" applyBorder="1" applyAlignment="1" applyProtection="1">
      <alignment horizontal="center" vertical="center"/>
    </xf>
    <xf numFmtId="168" fontId="1" fillId="2" borderId="46" xfId="0" applyNumberFormat="1" applyFont="1" applyFill="1" applyBorder="1" applyAlignment="1" applyProtection="1">
      <alignment horizontal="right" vertical="center"/>
    </xf>
    <xf numFmtId="168" fontId="1" fillId="2" borderId="47" xfId="0" applyNumberFormat="1" applyFont="1" applyFill="1" applyBorder="1" applyAlignment="1" applyProtection="1">
      <alignment horizontal="right" vertical="center"/>
    </xf>
    <xf numFmtId="168" fontId="1" fillId="2" borderId="48" xfId="0" applyNumberFormat="1" applyFont="1" applyFill="1" applyBorder="1" applyAlignment="1" applyProtection="1">
      <alignment horizontal="right" vertical="center"/>
    </xf>
    <xf numFmtId="168" fontId="1" fillId="2" borderId="49" xfId="0" applyNumberFormat="1" applyFont="1" applyFill="1" applyBorder="1" applyAlignment="1" applyProtection="1">
      <alignment horizontal="right" vertical="center"/>
    </xf>
    <xf numFmtId="0" fontId="1" fillId="9" borderId="50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38" fontId="1" fillId="0" borderId="18" xfId="0" applyNumberFormat="1" applyFont="1" applyBorder="1" applyAlignment="1" applyProtection="1">
      <alignment horizontal="center" vertical="center"/>
      <protection locked="0"/>
    </xf>
    <xf numFmtId="4" fontId="1" fillId="9" borderId="0" xfId="0" applyNumberFormat="1" applyFont="1" applyFill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textRotation="180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1" fillId="6" borderId="29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26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4" fontId="1" fillId="0" borderId="38" xfId="0" applyNumberFormat="1" applyFont="1" applyBorder="1" applyAlignment="1" applyProtection="1">
      <alignment horizontal="center" vertical="center" wrapText="1"/>
    </xf>
    <xf numFmtId="4" fontId="1" fillId="0" borderId="22" xfId="0" applyNumberFormat="1" applyFont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49" fontId="2" fillId="4" borderId="23" xfId="0" applyNumberFormat="1" applyFont="1" applyFill="1" applyBorder="1" applyAlignment="1" applyProtection="1">
      <alignment horizontal="left" vertical="center"/>
    </xf>
    <xf numFmtId="49" fontId="2" fillId="4" borderId="23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2" fillId="5" borderId="24" xfId="0" applyNumberFormat="1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3" fontId="2" fillId="5" borderId="7" xfId="0" applyNumberFormat="1" applyFont="1" applyFill="1" applyBorder="1" applyAlignment="1" applyProtection="1">
      <alignment vertical="center"/>
    </xf>
    <xf numFmtId="0" fontId="13" fillId="9" borderId="0" xfId="0" applyNumberFormat="1" applyFont="1" applyFill="1" applyBorder="1" applyAlignment="1" applyProtection="1">
      <alignment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0" fontId="1" fillId="10" borderId="51" xfId="0" applyNumberFormat="1" applyFont="1" applyFill="1" applyBorder="1" applyAlignment="1" applyProtection="1">
      <alignment horizontal="center" vertical="center"/>
    </xf>
    <xf numFmtId="0" fontId="1" fillId="10" borderId="52" xfId="0" applyNumberFormat="1" applyFont="1" applyFill="1" applyBorder="1" applyAlignment="1" applyProtection="1">
      <alignment horizontal="center" vertical="center"/>
    </xf>
    <xf numFmtId="0" fontId="1" fillId="10" borderId="53" xfId="0" applyNumberFormat="1" applyFont="1" applyFill="1" applyBorder="1" applyAlignment="1" applyProtection="1">
      <alignment horizontal="center" vertical="center"/>
    </xf>
    <xf numFmtId="38" fontId="1" fillId="2" borderId="33" xfId="0" applyNumberFormat="1" applyFont="1" applyFill="1" applyBorder="1" applyAlignment="1" applyProtection="1">
      <alignment horizontal="center" vertical="center"/>
    </xf>
    <xf numFmtId="38" fontId="1" fillId="2" borderId="34" xfId="0" applyNumberFormat="1" applyFont="1" applyFill="1" applyBorder="1" applyAlignment="1" applyProtection="1">
      <alignment horizontal="center" vertical="center"/>
    </xf>
    <xf numFmtId="38" fontId="1" fillId="2" borderId="54" xfId="0" applyNumberFormat="1" applyFont="1" applyFill="1" applyBorder="1" applyAlignment="1" applyProtection="1">
      <alignment horizontal="center" vertical="center"/>
    </xf>
    <xf numFmtId="4" fontId="1" fillId="2" borderId="55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2" xfId="0" applyNumberFormat="1" applyFont="1" applyFill="1" applyBorder="1" applyAlignment="1" applyProtection="1">
      <alignment horizontal="right" vertical="center"/>
    </xf>
    <xf numFmtId="0" fontId="2" fillId="7" borderId="55" xfId="0" applyFont="1" applyFill="1" applyBorder="1" applyAlignment="1" applyProtection="1">
      <alignment horizontal="center" vertical="center" wrapText="1"/>
    </xf>
    <xf numFmtId="0" fontId="2" fillId="7" borderId="27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8" xfId="0" applyFont="1" applyFill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7" borderId="55" xfId="0" applyFont="1" applyFill="1" applyBorder="1" applyAlignment="1" applyProtection="1">
      <alignment horizontal="center" vertical="center"/>
    </xf>
    <xf numFmtId="0" fontId="1" fillId="2" borderId="61" xfId="0" applyFont="1" applyFill="1" applyBorder="1" applyAlignment="1" applyProtection="1">
      <alignment horizontal="center" vertical="center" wrapText="1"/>
    </xf>
    <xf numFmtId="0" fontId="1" fillId="2" borderId="62" xfId="0" applyFont="1" applyFill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1" fillId="2" borderId="64" xfId="0" applyFont="1" applyFill="1" applyBorder="1" applyAlignment="1" applyProtection="1">
      <alignment horizontal="center" vertical="center" wrapText="1"/>
    </xf>
    <xf numFmtId="0" fontId="1" fillId="2" borderId="65" xfId="0" applyFont="1" applyFill="1" applyBorder="1" applyAlignment="1" applyProtection="1">
      <alignment horizontal="center" vertical="center" wrapText="1"/>
    </xf>
    <xf numFmtId="0" fontId="2" fillId="0" borderId="66" xfId="0" applyFont="1" applyBorder="1" applyAlignment="1" applyProtection="1">
      <alignment horizontal="center" vertical="center" wrapText="1"/>
    </xf>
    <xf numFmtId="38" fontId="1" fillId="0" borderId="67" xfId="0" applyNumberFormat="1" applyFont="1" applyBorder="1" applyAlignment="1" applyProtection="1">
      <alignment horizontal="center" vertical="center"/>
      <protection locked="0"/>
    </xf>
    <xf numFmtId="171" fontId="1" fillId="0" borderId="68" xfId="0" applyNumberFormat="1" applyFont="1" applyBorder="1" applyAlignment="1" applyProtection="1">
      <alignment horizontal="right" vertical="center"/>
    </xf>
    <xf numFmtId="171" fontId="1" fillId="0" borderId="69" xfId="0" applyNumberFormat="1" applyFont="1" applyBorder="1" applyAlignment="1" applyProtection="1">
      <alignment horizontal="right" vertical="center"/>
      <protection locked="0"/>
    </xf>
    <xf numFmtId="0" fontId="2" fillId="0" borderId="70" xfId="0" applyFont="1" applyBorder="1" applyAlignment="1" applyProtection="1">
      <alignment vertical="center"/>
    </xf>
    <xf numFmtId="169" fontId="1" fillId="11" borderId="71" xfId="0" applyNumberFormat="1" applyFont="1" applyFill="1" applyBorder="1" applyAlignment="1">
      <alignment horizontal="center" vertical="center"/>
    </xf>
    <xf numFmtId="0" fontId="1" fillId="0" borderId="72" xfId="0" applyFont="1" applyBorder="1" applyAlignment="1" applyProtection="1">
      <alignment horizontal="left" vertical="center"/>
      <protection locked="0"/>
    </xf>
    <xf numFmtId="0" fontId="1" fillId="0" borderId="73" xfId="0" applyFont="1" applyBorder="1" applyAlignment="1" applyProtection="1">
      <alignment vertical="center"/>
      <protection locked="0"/>
    </xf>
    <xf numFmtId="38" fontId="1" fillId="0" borderId="74" xfId="0" applyNumberFormat="1" applyFont="1" applyBorder="1" applyAlignment="1" applyProtection="1">
      <alignment horizontal="center" vertical="center"/>
      <protection locked="0"/>
    </xf>
    <xf numFmtId="171" fontId="1" fillId="0" borderId="75" xfId="0" applyNumberFormat="1" applyFont="1" applyBorder="1" applyAlignment="1">
      <alignment horizontal="right" vertical="center"/>
    </xf>
    <xf numFmtId="171" fontId="1" fillId="0" borderId="76" xfId="0" applyNumberFormat="1" applyFont="1" applyBorder="1" applyAlignment="1" applyProtection="1">
      <alignment horizontal="right" vertical="center"/>
      <protection locked="0"/>
    </xf>
    <xf numFmtId="171" fontId="1" fillId="0" borderId="72" xfId="0" applyNumberFormat="1" applyFont="1" applyBorder="1" applyAlignment="1" applyProtection="1">
      <alignment horizontal="right" vertical="center"/>
      <protection locked="0"/>
    </xf>
    <xf numFmtId="171" fontId="1" fillId="0" borderId="77" xfId="0" applyNumberFormat="1" applyFont="1" applyBorder="1" applyAlignment="1" applyProtection="1">
      <alignment horizontal="right" vertical="center"/>
      <protection locked="0"/>
    </xf>
    <xf numFmtId="164" fontId="1" fillId="12" borderId="78" xfId="0" applyNumberFormat="1" applyFont="1" applyFill="1" applyBorder="1" applyAlignment="1">
      <alignment horizontal="right" vertical="center"/>
    </xf>
    <xf numFmtId="4" fontId="1" fillId="13" borderId="79" xfId="0" applyNumberFormat="1" applyFont="1" applyFill="1" applyBorder="1" applyAlignment="1" applyProtection="1">
      <alignment vertical="center"/>
      <protection locked="0"/>
    </xf>
    <xf numFmtId="0" fontId="2" fillId="0" borderId="80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170" fontId="1" fillId="0" borderId="81" xfId="0" applyNumberFormat="1" applyFont="1" applyBorder="1" applyAlignment="1" applyProtection="1">
      <alignment horizontal="center" vertical="center"/>
      <protection locked="0"/>
    </xf>
    <xf numFmtId="0" fontId="2" fillId="9" borderId="0" xfId="0" applyFont="1" applyFill="1" applyBorder="1" applyAlignment="1" applyProtection="1">
      <alignment vertical="center"/>
    </xf>
    <xf numFmtId="172" fontId="2" fillId="0" borderId="0" xfId="0" applyNumberFormat="1" applyFont="1" applyAlignment="1" applyProtection="1">
      <alignment vertical="center"/>
    </xf>
    <xf numFmtId="0" fontId="14" fillId="0" borderId="15" xfId="0" applyFont="1" applyBorder="1" applyAlignment="1" applyProtection="1">
      <alignment horizontal="left" vertical="center"/>
      <protection locked="0"/>
    </xf>
    <xf numFmtId="0" fontId="1" fillId="0" borderId="76" xfId="0" applyFont="1" applyBorder="1" applyAlignment="1" applyProtection="1">
      <alignment horizontal="left" vertical="center"/>
      <protection locked="0"/>
    </xf>
    <xf numFmtId="172" fontId="15" fillId="0" borderId="0" xfId="0" applyNumberFormat="1" applyFont="1" applyAlignment="1" applyProtection="1">
      <alignment vertical="center"/>
    </xf>
    <xf numFmtId="49" fontId="1" fillId="0" borderId="76" xfId="0" applyNumberFormat="1" applyFont="1" applyBorder="1" applyAlignment="1" applyProtection="1">
      <alignment horizontal="left" vertical="center"/>
      <protection locked="0"/>
    </xf>
  </cellXfs>
  <cellStyles count="34">
    <cellStyle name="Euro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27"/>
  <sheetViews>
    <sheetView view="pageBreakPreview" zoomScale="50" zoomScaleNormal="75" zoomScaleSheetLayoutView="50" zoomScalePageLayoutView="75" workbookViewId="0">
      <pane ySplit="5" topLeftCell="A6" activePane="bottomLeft" state="frozen"/>
      <selection pane="bottomLeft" activeCell="H21" sqref="H21"/>
    </sheetView>
  </sheetViews>
  <sheetFormatPr defaultColWidth="8.85546875" defaultRowHeight="18.75"/>
  <cols>
    <col min="1" max="1" width="6.7109375" style="1" customWidth="1"/>
    <col min="2" max="2" width="19.42578125" style="2" customWidth="1"/>
    <col min="3" max="3" width="23.42578125" style="2" bestFit="1" customWidth="1"/>
    <col min="4" max="4" width="36" style="2" customWidth="1"/>
    <col min="5" max="5" width="28.7109375" style="2" customWidth="1"/>
    <col min="6" max="6" width="39.42578125" style="2" customWidth="1"/>
    <col min="7" max="7" width="30.42578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42578125" style="2" customWidth="1"/>
    <col min="14" max="17" width="19.85546875" style="2" customWidth="1"/>
    <col min="18" max="18" width="19.85546875" style="3" customWidth="1"/>
    <col min="19" max="19" width="8.42578125" style="2" customWidth="1"/>
    <col min="20" max="16384" width="8.85546875" style="2"/>
  </cols>
  <sheetData>
    <row r="1" spans="1:19" s="8" customFormat="1" ht="35.25" customHeight="1">
      <c r="A1" s="4"/>
      <c r="B1" s="84" t="s">
        <v>0</v>
      </c>
      <c r="C1" s="84"/>
      <c r="D1" s="84"/>
      <c r="E1" s="85" t="s">
        <v>39</v>
      </c>
      <c r="F1" s="85"/>
      <c r="G1" s="40">
        <v>41415</v>
      </c>
      <c r="H1" s="39" t="s">
        <v>48</v>
      </c>
      <c r="L1" s="8" t="s">
        <v>29</v>
      </c>
      <c r="M1" s="3">
        <f>+P1-N7</f>
        <v>0</v>
      </c>
      <c r="N1" s="5" t="s">
        <v>1</v>
      </c>
      <c r="O1" s="6"/>
      <c r="P1" s="7">
        <f>SUM(H7:M7)</f>
        <v>1331.7</v>
      </c>
      <c r="Q1" s="3" t="s">
        <v>27</v>
      </c>
    </row>
    <row r="2" spans="1:19" s="8" customFormat="1" ht="35.25" customHeight="1">
      <c r="A2" s="4"/>
      <c r="B2" s="86" t="s">
        <v>2</v>
      </c>
      <c r="C2" s="86"/>
      <c r="D2" s="86"/>
      <c r="E2" s="85"/>
      <c r="F2" s="85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>
      <c r="A3" s="4"/>
      <c r="B3" s="86" t="s">
        <v>25</v>
      </c>
      <c r="C3" s="86"/>
      <c r="D3" s="86"/>
      <c r="E3" s="85" t="s">
        <v>26</v>
      </c>
      <c r="F3" s="85"/>
      <c r="N3" s="10" t="s">
        <v>4</v>
      </c>
      <c r="O3" s="11"/>
      <c r="P3" s="12">
        <f>+O7</f>
        <v>1049.2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0.58099999999999996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48"/>
      <c r="D5" s="20"/>
      <c r="E5" s="45">
        <v>8</v>
      </c>
      <c r="F5" s="14"/>
      <c r="G5" s="10" t="s">
        <v>7</v>
      </c>
      <c r="H5" s="21">
        <v>1.1100000000000001</v>
      </c>
      <c r="N5" s="89" t="s">
        <v>8</v>
      </c>
      <c r="O5" s="89"/>
      <c r="P5" s="22">
        <f>P1-P2-P3-P4</f>
        <v>282.5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1"/>
      <c r="B7" s="42"/>
      <c r="C7" s="42"/>
      <c r="D7" s="43" t="s">
        <v>28</v>
      </c>
      <c r="E7" s="92" t="s">
        <v>11</v>
      </c>
      <c r="F7" s="93"/>
      <c r="G7" s="25">
        <f t="shared" ref="G7:O7" si="0">SUM(G11:G21)</f>
        <v>400</v>
      </c>
      <c r="H7" s="25">
        <f t="shared" si="0"/>
        <v>232.39999999999998</v>
      </c>
      <c r="I7" s="50">
        <f t="shared" si="0"/>
        <v>149.39999999999998</v>
      </c>
      <c r="J7" s="53">
        <f t="shared" si="0"/>
        <v>590</v>
      </c>
      <c r="K7" s="51">
        <f t="shared" si="0"/>
        <v>11.5</v>
      </c>
      <c r="L7" s="51">
        <f t="shared" si="0"/>
        <v>330</v>
      </c>
      <c r="M7" s="51">
        <f t="shared" si="0"/>
        <v>18.399999999999999</v>
      </c>
      <c r="N7" s="51">
        <f t="shared" si="0"/>
        <v>1331.7</v>
      </c>
      <c r="O7" s="52">
        <f t="shared" si="0"/>
        <v>1049.2</v>
      </c>
      <c r="P7" s="13">
        <f>+N7-SUM(I7:M7)</f>
        <v>232.39999999999986</v>
      </c>
    </row>
    <row r="8" spans="1:19" ht="36" customHeight="1" thickTop="1" thickBot="1">
      <c r="A8" s="70"/>
      <c r="B8" s="49"/>
      <c r="C8" s="72" t="s">
        <v>13</v>
      </c>
      <c r="D8" s="74" t="s">
        <v>24</v>
      </c>
      <c r="E8" s="73" t="s">
        <v>14</v>
      </c>
      <c r="F8" s="75" t="s">
        <v>30</v>
      </c>
      <c r="G8" s="76" t="s">
        <v>15</v>
      </c>
      <c r="H8" s="77" t="s">
        <v>16</v>
      </c>
      <c r="I8" s="82" t="s">
        <v>33</v>
      </c>
      <c r="J8" s="82" t="s">
        <v>35</v>
      </c>
      <c r="K8" s="82" t="s">
        <v>34</v>
      </c>
      <c r="L8" s="90" t="s">
        <v>31</v>
      </c>
      <c r="M8" s="91"/>
      <c r="N8" s="68" t="s">
        <v>17</v>
      </c>
      <c r="O8" s="80" t="s">
        <v>18</v>
      </c>
      <c r="P8" s="67" t="s">
        <v>19</v>
      </c>
      <c r="R8" s="2"/>
    </row>
    <row r="9" spans="1:19" ht="36" customHeight="1" thickTop="1" thickBot="1">
      <c r="A9" s="71"/>
      <c r="B9" s="49" t="s">
        <v>12</v>
      </c>
      <c r="C9" s="73"/>
      <c r="D9" s="73"/>
      <c r="E9" s="73"/>
      <c r="F9" s="75"/>
      <c r="G9" s="76"/>
      <c r="H9" s="78"/>
      <c r="I9" s="83" t="s">
        <v>33</v>
      </c>
      <c r="J9" s="83"/>
      <c r="K9" s="83" t="s">
        <v>32</v>
      </c>
      <c r="L9" s="94" t="s">
        <v>22</v>
      </c>
      <c r="M9" s="87" t="s">
        <v>23</v>
      </c>
      <c r="N9" s="69"/>
      <c r="O9" s="81"/>
      <c r="P9" s="67"/>
      <c r="R9" s="2"/>
    </row>
    <row r="10" spans="1:19" ht="37.5" customHeight="1" thickTop="1" thickBot="1">
      <c r="A10" s="71"/>
      <c r="B10" s="44"/>
      <c r="C10" s="73"/>
      <c r="D10" s="73"/>
      <c r="E10" s="73"/>
      <c r="F10" s="75"/>
      <c r="G10" s="26" t="s">
        <v>20</v>
      </c>
      <c r="H10" s="79"/>
      <c r="I10" s="83"/>
      <c r="J10" s="83"/>
      <c r="K10" s="83"/>
      <c r="L10" s="95"/>
      <c r="M10" s="88"/>
      <c r="N10" s="69"/>
      <c r="O10" s="81"/>
      <c r="P10" s="67"/>
      <c r="R10" s="2"/>
    </row>
    <row r="11" spans="1:19" ht="30" customHeight="1" thickTop="1">
      <c r="A11" s="32">
        <v>1</v>
      </c>
      <c r="B11" s="37">
        <v>41771</v>
      </c>
      <c r="C11" s="34" t="s">
        <v>49</v>
      </c>
      <c r="D11" s="38" t="s">
        <v>40</v>
      </c>
      <c r="E11" s="35"/>
      <c r="F11" s="36"/>
      <c r="G11" s="65"/>
      <c r="H11" s="27">
        <f t="shared" ref="H11:H21" si="1">IF($E$3="si",($H$5/$H$6*G11),IF($E$3="no",G11*$H$4,0))</f>
        <v>0</v>
      </c>
      <c r="I11" s="27">
        <v>22</v>
      </c>
      <c r="J11" s="27"/>
      <c r="K11" s="28"/>
      <c r="L11" s="28"/>
      <c r="M11" s="29"/>
      <c r="N11" s="30">
        <f t="shared" ref="N11:N13" si="2">SUM(H11:M11)</f>
        <v>22</v>
      </c>
      <c r="O11" s="33">
        <v>22</v>
      </c>
      <c r="P11" s="31" t="str">
        <f t="shared" ref="P11:P13" si="3">IF(F11="Milano","X","")</f>
        <v/>
      </c>
      <c r="R11" s="2"/>
    </row>
    <row r="12" spans="1:19" ht="30" customHeight="1">
      <c r="A12" s="32">
        <v>2</v>
      </c>
      <c r="B12" s="37">
        <v>41734</v>
      </c>
      <c r="C12" s="34"/>
      <c r="D12" s="38" t="s">
        <v>40</v>
      </c>
      <c r="E12" s="35"/>
      <c r="F12" s="36"/>
      <c r="G12" s="65"/>
      <c r="H12" s="27">
        <f t="shared" si="1"/>
        <v>0</v>
      </c>
      <c r="I12" s="27">
        <v>50.1</v>
      </c>
      <c r="J12" s="27"/>
      <c r="K12" s="28"/>
      <c r="L12" s="28"/>
      <c r="M12" s="29"/>
      <c r="N12" s="30">
        <f t="shared" si="2"/>
        <v>50.1</v>
      </c>
      <c r="O12" s="33"/>
      <c r="P12" s="31" t="str">
        <f t="shared" si="3"/>
        <v/>
      </c>
      <c r="R12" s="2"/>
    </row>
    <row r="13" spans="1:19" ht="30" customHeight="1">
      <c r="A13" s="32">
        <v>3</v>
      </c>
      <c r="B13" s="37">
        <v>41771</v>
      </c>
      <c r="C13" s="34" t="s">
        <v>49</v>
      </c>
      <c r="D13" s="38" t="s">
        <v>43</v>
      </c>
      <c r="E13" s="35"/>
      <c r="F13" s="36"/>
      <c r="G13" s="65"/>
      <c r="H13" s="27">
        <f t="shared" si="1"/>
        <v>0</v>
      </c>
      <c r="I13" s="27"/>
      <c r="J13" s="27"/>
      <c r="K13" s="28"/>
      <c r="L13" s="28"/>
      <c r="M13" s="29">
        <v>11.5</v>
      </c>
      <c r="N13" s="30">
        <f t="shared" si="2"/>
        <v>11.5</v>
      </c>
      <c r="O13" s="33">
        <v>11.5</v>
      </c>
      <c r="P13" s="31" t="str">
        <f t="shared" si="3"/>
        <v/>
      </c>
      <c r="R13" s="2"/>
    </row>
    <row r="14" spans="1:19" ht="30" customHeight="1">
      <c r="A14" s="32">
        <v>4</v>
      </c>
      <c r="B14" s="37">
        <v>41743</v>
      </c>
      <c r="C14" s="34"/>
      <c r="D14" s="38" t="s">
        <v>44</v>
      </c>
      <c r="E14" s="35"/>
      <c r="F14" s="36"/>
      <c r="G14" s="65"/>
      <c r="H14" s="27">
        <f t="shared" si="1"/>
        <v>0</v>
      </c>
      <c r="I14" s="27"/>
      <c r="J14" s="27"/>
      <c r="K14" s="28"/>
      <c r="L14" s="28">
        <v>330</v>
      </c>
      <c r="M14" s="29"/>
      <c r="N14" s="30">
        <f t="shared" ref="N14:N21" si="4">SUM(H14:M14)</f>
        <v>330</v>
      </c>
      <c r="O14" s="33">
        <v>330</v>
      </c>
      <c r="P14" s="31" t="str">
        <f t="shared" ref="P14:P21" si="5">IF(F14="Milano","X","")</f>
        <v/>
      </c>
      <c r="R14" s="2"/>
    </row>
    <row r="15" spans="1:19" ht="30" customHeight="1">
      <c r="A15" s="32">
        <v>5</v>
      </c>
      <c r="B15" s="37">
        <v>41755</v>
      </c>
      <c r="C15" s="34" t="s">
        <v>50</v>
      </c>
      <c r="D15" s="34" t="s">
        <v>43</v>
      </c>
      <c r="E15" s="35"/>
      <c r="F15" s="36"/>
      <c r="G15" s="65"/>
      <c r="H15" s="27">
        <f t="shared" si="1"/>
        <v>0</v>
      </c>
      <c r="I15" s="27"/>
      <c r="J15" s="27"/>
      <c r="K15" s="28"/>
      <c r="L15" s="28"/>
      <c r="M15" s="29">
        <v>6.9</v>
      </c>
      <c r="N15" s="30">
        <f t="shared" si="4"/>
        <v>6.9</v>
      </c>
      <c r="O15" s="33">
        <v>6.9</v>
      </c>
      <c r="P15" s="31" t="str">
        <f t="shared" si="5"/>
        <v/>
      </c>
      <c r="R15" s="2"/>
    </row>
    <row r="16" spans="1:19" ht="30" customHeight="1">
      <c r="A16" s="32">
        <v>6</v>
      </c>
      <c r="B16" s="37">
        <v>41755</v>
      </c>
      <c r="C16" s="34" t="s">
        <v>50</v>
      </c>
      <c r="D16" s="34" t="s">
        <v>47</v>
      </c>
      <c r="E16" s="35"/>
      <c r="F16" s="36"/>
      <c r="G16" s="65"/>
      <c r="H16" s="27"/>
      <c r="I16" s="27"/>
      <c r="J16" s="27"/>
      <c r="K16" s="28">
        <v>11.5</v>
      </c>
      <c r="L16" s="28"/>
      <c r="M16" s="29"/>
      <c r="N16" s="30">
        <f t="shared" si="4"/>
        <v>11.5</v>
      </c>
      <c r="O16" s="33">
        <v>11.5</v>
      </c>
      <c r="P16" s="31"/>
      <c r="R16" s="2"/>
    </row>
    <row r="17" spans="1:18" ht="30" customHeight="1">
      <c r="A17" s="32">
        <v>7</v>
      </c>
      <c r="B17" s="37">
        <v>41753</v>
      </c>
      <c r="C17" s="34" t="s">
        <v>50</v>
      </c>
      <c r="D17" s="38" t="s">
        <v>46</v>
      </c>
      <c r="E17" s="35"/>
      <c r="F17" s="36"/>
      <c r="G17" s="65"/>
      <c r="H17" s="27">
        <f t="shared" ref="H17:H18" si="6">IF($E$3="si",($H$5/$H$6*G17),IF($E$3="no",G17*$H$4,0))</f>
        <v>0</v>
      </c>
      <c r="I17" s="27">
        <v>77.3</v>
      </c>
      <c r="J17" s="27"/>
      <c r="K17" s="28"/>
      <c r="L17" s="28"/>
      <c r="M17" s="29"/>
      <c r="N17" s="30">
        <f t="shared" ref="N17" si="7">SUM(H17:M17)</f>
        <v>77.3</v>
      </c>
      <c r="O17" s="33">
        <v>77.3</v>
      </c>
      <c r="P17" s="31" t="str">
        <f t="shared" ref="P17:P18" si="8">IF(F17="Milano","X","")</f>
        <v/>
      </c>
      <c r="R17" s="2"/>
    </row>
    <row r="18" spans="1:18" ht="30" customHeight="1">
      <c r="A18" s="32">
        <v>8</v>
      </c>
      <c r="B18" s="37">
        <v>41753</v>
      </c>
      <c r="C18" s="34"/>
      <c r="D18" s="38" t="s">
        <v>45</v>
      </c>
      <c r="E18" s="35"/>
      <c r="F18" s="36"/>
      <c r="G18" s="65"/>
      <c r="H18" s="27">
        <f t="shared" si="6"/>
        <v>0</v>
      </c>
      <c r="I18" s="27"/>
      <c r="J18" s="27">
        <v>295</v>
      </c>
      <c r="K18" s="28"/>
      <c r="L18" s="28"/>
      <c r="M18" s="29"/>
      <c r="N18" s="30">
        <v>295</v>
      </c>
      <c r="O18" s="33">
        <v>295</v>
      </c>
      <c r="P18" s="31" t="str">
        <f t="shared" si="8"/>
        <v/>
      </c>
      <c r="R18" s="2"/>
    </row>
    <row r="19" spans="1:18" ht="30" customHeight="1">
      <c r="A19" s="32">
        <v>9</v>
      </c>
      <c r="B19" s="37">
        <v>41729</v>
      </c>
      <c r="C19" s="34"/>
      <c r="D19" s="38" t="s">
        <v>45</v>
      </c>
      <c r="E19" s="35"/>
      <c r="F19" s="36"/>
      <c r="G19" s="65"/>
      <c r="H19" s="27"/>
      <c r="I19" s="27"/>
      <c r="J19" s="27">
        <v>295</v>
      </c>
      <c r="K19" s="28"/>
      <c r="L19" s="28"/>
      <c r="M19" s="29"/>
      <c r="N19" s="30">
        <v>295</v>
      </c>
      <c r="O19" s="33">
        <v>295</v>
      </c>
      <c r="P19" s="31"/>
      <c r="R19" s="2"/>
    </row>
    <row r="20" spans="1:18" ht="30" customHeight="1">
      <c r="A20" s="32">
        <v>10</v>
      </c>
      <c r="B20" s="37">
        <v>41771</v>
      </c>
      <c r="C20" s="34" t="s">
        <v>49</v>
      </c>
      <c r="D20" s="38" t="s">
        <v>41</v>
      </c>
      <c r="E20" s="35" t="s">
        <v>42</v>
      </c>
      <c r="F20" s="36"/>
      <c r="G20" s="65">
        <v>200</v>
      </c>
      <c r="H20" s="27">
        <f t="shared" ref="H20" si="9">IF($E$3="si",($H$5/$H$6*G20),IF($E$3="no",G20*$H$4,0))</f>
        <v>116.19999999999999</v>
      </c>
      <c r="I20" s="27"/>
      <c r="J20" s="27"/>
      <c r="K20" s="28"/>
      <c r="L20" s="28"/>
      <c r="M20" s="29"/>
      <c r="N20" s="30">
        <f t="shared" ref="N20" si="10">SUM(H20:M20)</f>
        <v>116.19999999999999</v>
      </c>
      <c r="O20" s="33"/>
      <c r="P20" s="31" t="str">
        <f t="shared" ref="P20" si="11">IF(F20="Milano","X","")</f>
        <v/>
      </c>
      <c r="R20" s="2"/>
    </row>
    <row r="21" spans="1:18" ht="30" customHeight="1">
      <c r="A21" s="32">
        <v>11</v>
      </c>
      <c r="B21" s="37">
        <v>41755</v>
      </c>
      <c r="C21" s="34" t="s">
        <v>50</v>
      </c>
      <c r="D21" s="38" t="s">
        <v>41</v>
      </c>
      <c r="E21" s="35" t="s">
        <v>42</v>
      </c>
      <c r="F21" s="36"/>
      <c r="G21" s="65">
        <v>200</v>
      </c>
      <c r="H21" s="27">
        <f t="shared" si="1"/>
        <v>116.19999999999999</v>
      </c>
      <c r="I21" s="27"/>
      <c r="J21" s="27"/>
      <c r="K21" s="28"/>
      <c r="L21" s="28"/>
      <c r="M21" s="29"/>
      <c r="N21" s="30">
        <f t="shared" si="4"/>
        <v>116.19999999999999</v>
      </c>
      <c r="O21" s="33"/>
      <c r="P21" s="31" t="str">
        <f t="shared" si="5"/>
        <v/>
      </c>
      <c r="R21" s="2"/>
    </row>
    <row r="23" spans="1:18">
      <c r="A23" s="46"/>
      <c r="B23" s="47"/>
      <c r="C23" s="47"/>
      <c r="D23" s="47"/>
      <c r="E23" s="47"/>
      <c r="F23" s="47"/>
      <c r="G23" s="47"/>
      <c r="H23" s="47"/>
      <c r="I23" s="47"/>
      <c r="J23" s="66"/>
      <c r="K23" s="66"/>
      <c r="L23" s="47"/>
      <c r="M23" s="47"/>
      <c r="N23" s="47"/>
      <c r="O23" s="47"/>
      <c r="P23" s="66"/>
      <c r="Q23" s="3"/>
    </row>
    <row r="24" spans="1:18">
      <c r="A24" s="55"/>
      <c r="B24" s="56"/>
      <c r="C24" s="57"/>
      <c r="D24" s="58"/>
      <c r="E24" s="58"/>
      <c r="F24" s="59"/>
      <c r="G24" s="60"/>
      <c r="H24" s="61"/>
      <c r="I24" s="62"/>
      <c r="J24" s="66"/>
      <c r="K24" s="66"/>
      <c r="L24" s="62"/>
      <c r="M24" s="62"/>
      <c r="N24" s="63"/>
      <c r="O24" s="64"/>
      <c r="P24" s="66"/>
      <c r="Q24" s="3"/>
    </row>
    <row r="25" spans="1:18">
      <c r="A25" s="46"/>
      <c r="B25" s="54" t="s">
        <v>36</v>
      </c>
      <c r="C25" s="54"/>
      <c r="D25" s="54"/>
      <c r="E25" s="47"/>
      <c r="F25" s="47"/>
      <c r="G25" s="54" t="s">
        <v>38</v>
      </c>
      <c r="H25" s="54"/>
      <c r="I25" s="54"/>
      <c r="J25" s="66"/>
      <c r="K25" s="66"/>
      <c r="L25" s="54" t="s">
        <v>37</v>
      </c>
      <c r="M25" s="54"/>
      <c r="N25" s="54"/>
      <c r="O25" s="47"/>
      <c r="P25" s="66"/>
      <c r="Q25" s="3"/>
    </row>
    <row r="26" spans="1:18">
      <c r="A26" s="46"/>
      <c r="B26" s="47"/>
      <c r="C26" s="47"/>
      <c r="D26" s="47"/>
      <c r="E26" s="47"/>
      <c r="F26" s="47"/>
      <c r="G26" s="47"/>
      <c r="H26" s="47"/>
      <c r="I26" s="47"/>
      <c r="J26" s="66"/>
      <c r="K26" s="66"/>
      <c r="L26" s="47"/>
      <c r="M26" s="47"/>
      <c r="N26" s="47"/>
      <c r="O26" s="47"/>
      <c r="P26" s="66"/>
      <c r="Q26" s="3"/>
    </row>
    <row r="27" spans="1:18">
      <c r="A27" s="46"/>
      <c r="B27" s="47"/>
      <c r="C27" s="47"/>
      <c r="D27" s="47"/>
      <c r="E27" s="47"/>
      <c r="F27" s="47"/>
      <c r="G27" s="47"/>
      <c r="H27" s="47"/>
      <c r="I27" s="47"/>
      <c r="J27" s="66"/>
      <c r="K27" s="66"/>
      <c r="L27" s="47"/>
      <c r="M27" s="47"/>
      <c r="N27" s="47"/>
      <c r="O27" s="47"/>
      <c r="P27" s="66"/>
      <c r="Q27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3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4 N11:N21">
      <formula1>0</formula1>
      <formula2>0</formula2>
    </dataValidation>
    <dataValidation type="decimal" operator="greaterThanOrEqual" allowBlank="1" showErrorMessage="1" errorTitle="Valore" error="Inserire un numero maggiore o uguale a 0 (zero)!" sqref="H24:M24 H11:M21">
      <formula1>0</formula1>
      <formula2>0</formula2>
    </dataValidation>
    <dataValidation type="textLength" operator="greaterThan" allowBlank="1" showErrorMessage="1" sqref="D24:E24 D17:D21 E11:E21 D11:D14">
      <formula1>1</formula1>
      <formula2>0</formula2>
    </dataValidation>
    <dataValidation type="textLength" operator="greaterThan" sqref="F24 F11:F21">
      <formula1>1</formula1>
      <formula2>0</formula2>
    </dataValidation>
    <dataValidation type="date" operator="greaterThanOrEqual" showErrorMessage="1" errorTitle="Data" error="Inserire una data superiore al 1/11/2000" sqref="B24 B11:B21">
      <formula1>36831</formula1>
      <formula2>0</formula2>
    </dataValidation>
    <dataValidation type="textLength" operator="greaterThan" allowBlank="1" sqref="C24 D15 C11:C21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"/>
  <sheetViews>
    <sheetView view="pageBreakPreview" topLeftCell="D1" zoomScale="60" zoomScaleNormal="50" workbookViewId="0">
      <selection activeCell="R12" sqref="R12:R13"/>
    </sheetView>
  </sheetViews>
  <sheetFormatPr defaultColWidth="8.85546875" defaultRowHeight="18.75"/>
  <cols>
    <col min="1" max="1" width="6.7109375" style="1" customWidth="1"/>
    <col min="2" max="2" width="16.42578125" style="2" customWidth="1"/>
    <col min="3" max="3" width="27.7109375" style="2" customWidth="1"/>
    <col min="4" max="4" width="44.710937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42578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8.85546875" style="2"/>
  </cols>
  <sheetData>
    <row r="1" spans="1:18" s="8" customFormat="1" ht="65.25" customHeight="1">
      <c r="A1" s="4"/>
      <c r="B1" s="84" t="s">
        <v>0</v>
      </c>
      <c r="C1" s="84"/>
      <c r="D1" s="85" t="s">
        <v>39</v>
      </c>
      <c r="E1" s="85"/>
      <c r="F1" s="40">
        <v>41760</v>
      </c>
      <c r="G1" s="39" t="s">
        <v>65</v>
      </c>
      <c r="L1" s="8" t="s">
        <v>29</v>
      </c>
      <c r="M1" s="3">
        <f>+P1-N7</f>
        <v>0</v>
      </c>
      <c r="N1" s="5" t="s">
        <v>1</v>
      </c>
      <c r="O1" s="6"/>
      <c r="P1" s="96">
        <f>SUM(H7:M7)</f>
        <v>6023.76</v>
      </c>
      <c r="Q1" s="3" t="s">
        <v>27</v>
      </c>
      <c r="R1" s="145">
        <f>SUM(R11:R26)</f>
        <v>1212.2499999999998</v>
      </c>
    </row>
    <row r="2" spans="1:18" s="8" customFormat="1" ht="57.75" customHeight="1">
      <c r="A2" s="4"/>
      <c r="B2" s="86" t="s">
        <v>2</v>
      </c>
      <c r="C2" s="86"/>
      <c r="D2" s="85"/>
      <c r="E2" s="85"/>
      <c r="F2" s="9"/>
      <c r="G2" s="9"/>
      <c r="N2" s="10" t="s">
        <v>3</v>
      </c>
      <c r="O2" s="11"/>
      <c r="P2" s="12">
        <v>343</v>
      </c>
      <c r="Q2" s="3" t="s">
        <v>26</v>
      </c>
      <c r="R2" s="145">
        <f>67.27</f>
        <v>67.27</v>
      </c>
    </row>
    <row r="3" spans="1:18" s="8" customFormat="1" ht="35.25" customHeight="1">
      <c r="A3" s="4"/>
      <c r="B3" s="86" t="s">
        <v>25</v>
      </c>
      <c r="C3" s="86"/>
      <c r="D3" s="85" t="s">
        <v>51</v>
      </c>
      <c r="E3" s="85"/>
      <c r="N3" s="10" t="s">
        <v>4</v>
      </c>
      <c r="O3" s="11"/>
      <c r="P3" s="97">
        <f>+O7</f>
        <v>4687.7700000000004</v>
      </c>
      <c r="Q3" s="13"/>
      <c r="R3" s="145">
        <f>SUM(R12:R13)</f>
        <v>949.52</v>
      </c>
    </row>
    <row r="4" spans="1:18" s="8" customFormat="1" ht="35.25" customHeight="1" thickBot="1">
      <c r="A4" s="4"/>
      <c r="D4" s="14"/>
      <c r="E4" s="14"/>
      <c r="F4" s="10" t="s">
        <v>21</v>
      </c>
      <c r="G4" s="98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45"/>
    </row>
    <row r="5" spans="1:18" s="8" customFormat="1" ht="43.5" customHeight="1" thickTop="1" thickBot="1">
      <c r="A5" s="4"/>
      <c r="B5" s="19" t="s">
        <v>6</v>
      </c>
      <c r="C5" s="20"/>
      <c r="D5" s="45">
        <v>16</v>
      </c>
      <c r="E5" s="14"/>
      <c r="F5" s="10" t="s">
        <v>7</v>
      </c>
      <c r="G5" s="98">
        <v>1.1100000000000001</v>
      </c>
      <c r="N5" s="89" t="s">
        <v>8</v>
      </c>
      <c r="O5" s="89"/>
      <c r="P5" s="99">
        <f>P1-P2-P3-P4</f>
        <v>992.98999999999978</v>
      </c>
      <c r="Q5" s="13"/>
      <c r="R5" s="145">
        <f>R1-R2-R3</f>
        <v>195.45999999999981</v>
      </c>
    </row>
    <row r="6" spans="1:18" s="8" customFormat="1" ht="43.5" customHeight="1" thickTop="1" thickBot="1">
      <c r="A6" s="4"/>
      <c r="B6" s="100" t="s">
        <v>66</v>
      </c>
      <c r="C6" s="100"/>
      <c r="D6" s="14"/>
      <c r="E6" s="14"/>
      <c r="F6" s="10" t="s">
        <v>10</v>
      </c>
      <c r="G6" s="101">
        <v>11.11</v>
      </c>
      <c r="Q6" s="13"/>
    </row>
    <row r="7" spans="1:18" s="8" customFormat="1" ht="27" customHeight="1" thickTop="1" thickBot="1">
      <c r="A7" s="102" t="s">
        <v>52</v>
      </c>
      <c r="B7" s="103"/>
      <c r="C7" s="104"/>
      <c r="D7" s="105" t="s">
        <v>11</v>
      </c>
      <c r="E7" s="106"/>
      <c r="F7" s="106"/>
      <c r="G7" s="107">
        <f t="shared" ref="G7:O7" si="0">SUM(G15:G26)</f>
        <v>0</v>
      </c>
      <c r="H7" s="108">
        <f>SUM(H11:H26)</f>
        <v>0</v>
      </c>
      <c r="I7" s="109">
        <f>SUM(I11:I26)</f>
        <v>0</v>
      </c>
      <c r="J7" s="109">
        <f>SUM(J11:J26)</f>
        <v>1027</v>
      </c>
      <c r="K7" s="109">
        <f>SUM(K11:K26)</f>
        <v>0</v>
      </c>
      <c r="L7" s="109">
        <f>SUM(L11:L26)</f>
        <v>4687.7700000000004</v>
      </c>
      <c r="M7" s="110">
        <f>SUM(M11:M26)</f>
        <v>308.99</v>
      </c>
      <c r="N7" s="111">
        <f>SUM(N11:N26)</f>
        <v>6023.76</v>
      </c>
      <c r="O7" s="112">
        <f>SUM(O11:O26)</f>
        <v>4687.7700000000004</v>
      </c>
      <c r="P7" s="13">
        <f>+N7-SUM(H7:M7)</f>
        <v>0</v>
      </c>
    </row>
    <row r="8" spans="1:18" ht="36" customHeight="1" thickTop="1" thickBot="1">
      <c r="A8" s="71"/>
      <c r="B8" s="73" t="s">
        <v>12</v>
      </c>
      <c r="C8" s="73" t="s">
        <v>13</v>
      </c>
      <c r="D8" s="113" t="s">
        <v>24</v>
      </c>
      <c r="E8" s="73" t="s">
        <v>53</v>
      </c>
      <c r="F8" s="114" t="s">
        <v>54</v>
      </c>
      <c r="G8" s="115" t="s">
        <v>15</v>
      </c>
      <c r="H8" s="116" t="s">
        <v>16</v>
      </c>
      <c r="I8" s="83" t="s">
        <v>33</v>
      </c>
      <c r="J8" s="82" t="s">
        <v>35</v>
      </c>
      <c r="K8" s="82" t="s">
        <v>34</v>
      </c>
      <c r="L8" s="117" t="s">
        <v>55</v>
      </c>
      <c r="M8" s="118"/>
      <c r="N8" s="68" t="s">
        <v>17</v>
      </c>
      <c r="O8" s="81" t="s">
        <v>18</v>
      </c>
      <c r="P8" s="67" t="s">
        <v>19</v>
      </c>
      <c r="Q8" s="2"/>
      <c r="R8" s="119" t="s">
        <v>56</v>
      </c>
    </row>
    <row r="9" spans="1:18" ht="36" customHeight="1" thickTop="1" thickBot="1">
      <c r="A9" s="71"/>
      <c r="B9" s="73" t="s">
        <v>12</v>
      </c>
      <c r="C9" s="73"/>
      <c r="D9" s="120"/>
      <c r="E9" s="73"/>
      <c r="F9" s="114"/>
      <c r="G9" s="121"/>
      <c r="H9" s="116" t="s">
        <v>33</v>
      </c>
      <c r="I9" s="83" t="s">
        <v>33</v>
      </c>
      <c r="J9" s="83"/>
      <c r="K9" s="83" t="s">
        <v>32</v>
      </c>
      <c r="L9" s="94" t="s">
        <v>22</v>
      </c>
      <c r="M9" s="122" t="s">
        <v>23</v>
      </c>
      <c r="N9" s="69"/>
      <c r="O9" s="81"/>
      <c r="P9" s="67"/>
      <c r="Q9" s="2"/>
      <c r="R9" s="123"/>
    </row>
    <row r="10" spans="1:18" ht="37.5" customHeight="1" thickTop="1" thickBot="1">
      <c r="A10" s="71"/>
      <c r="B10" s="73"/>
      <c r="C10" s="73"/>
      <c r="D10" s="120"/>
      <c r="E10" s="73"/>
      <c r="F10" s="114"/>
      <c r="G10" s="124" t="s">
        <v>20</v>
      </c>
      <c r="H10" s="116"/>
      <c r="I10" s="83"/>
      <c r="J10" s="83"/>
      <c r="K10" s="83"/>
      <c r="L10" s="125"/>
      <c r="M10" s="88"/>
      <c r="N10" s="69"/>
      <c r="O10" s="81"/>
      <c r="P10" s="67"/>
      <c r="Q10" s="2"/>
      <c r="R10" s="126"/>
    </row>
    <row r="11" spans="1:18" ht="30" customHeight="1" thickTop="1">
      <c r="A11" s="32">
        <v>1</v>
      </c>
      <c r="B11" s="37">
        <v>41758</v>
      </c>
      <c r="C11" s="34" t="s">
        <v>57</v>
      </c>
      <c r="D11" s="38" t="s">
        <v>58</v>
      </c>
      <c r="E11" s="35" t="s">
        <v>59</v>
      </c>
      <c r="F11" s="36" t="s">
        <v>60</v>
      </c>
      <c r="G11" s="127"/>
      <c r="H11" s="128">
        <f t="shared" ref="H11:H20" si="1">IF($D$3="si",($G$5/$G$6*G11),IF($D$3="no",G11*$G$4,0))</f>
        <v>0</v>
      </c>
      <c r="I11" s="129"/>
      <c r="J11" s="27">
        <v>19.75</v>
      </c>
      <c r="K11" s="28"/>
      <c r="L11" s="28"/>
      <c r="M11" s="29"/>
      <c r="N11" s="30">
        <f t="shared" ref="N11:N20" si="2">SUM(H11:M11)</f>
        <v>19.75</v>
      </c>
      <c r="O11" s="33"/>
      <c r="P11" s="31" t="str">
        <f t="shared" ref="P11:P20" si="3">IF(F11="Milano","X","")</f>
        <v/>
      </c>
      <c r="Q11" s="2"/>
      <c r="R11" s="130">
        <v>3.88</v>
      </c>
    </row>
    <row r="12" spans="1:18" ht="30" customHeight="1">
      <c r="A12" s="32">
        <v>2</v>
      </c>
      <c r="B12" s="37">
        <v>41761</v>
      </c>
      <c r="C12" s="34" t="s">
        <v>57</v>
      </c>
      <c r="D12" s="38" t="s">
        <v>61</v>
      </c>
      <c r="E12" s="35" t="s">
        <v>59</v>
      </c>
      <c r="F12" s="36" t="s">
        <v>60</v>
      </c>
      <c r="G12" s="127"/>
      <c r="H12" s="128">
        <f t="shared" si="1"/>
        <v>0</v>
      </c>
      <c r="I12" s="129"/>
      <c r="J12" s="27"/>
      <c r="K12" s="28"/>
      <c r="L12" s="28">
        <v>2271.5300000000002</v>
      </c>
      <c r="M12" s="29"/>
      <c r="N12" s="30">
        <v>2271.5300000000002</v>
      </c>
      <c r="O12" s="33">
        <v>2271.5300000000002</v>
      </c>
      <c r="P12" s="31" t="str">
        <f t="shared" si="3"/>
        <v/>
      </c>
      <c r="Q12" s="2"/>
      <c r="R12" s="130">
        <v>459.49</v>
      </c>
    </row>
    <row r="13" spans="1:18" ht="30" customHeight="1">
      <c r="A13" s="32">
        <v>3</v>
      </c>
      <c r="B13" s="37">
        <v>41761</v>
      </c>
      <c r="C13" s="34" t="s">
        <v>57</v>
      </c>
      <c r="D13" s="38" t="s">
        <v>62</v>
      </c>
      <c r="E13" s="35" t="s">
        <v>59</v>
      </c>
      <c r="F13" s="36" t="s">
        <v>60</v>
      </c>
      <c r="G13" s="127"/>
      <c r="H13" s="128">
        <f t="shared" si="1"/>
        <v>0</v>
      </c>
      <c r="I13" s="129"/>
      <c r="J13" s="27"/>
      <c r="K13" s="28"/>
      <c r="L13" s="28">
        <v>2416.2399999999998</v>
      </c>
      <c r="M13" s="29"/>
      <c r="N13" s="30">
        <f t="shared" ref="N13" si="4">SUM(H13:M13)</f>
        <v>2416.2399999999998</v>
      </c>
      <c r="O13" s="33">
        <v>2416.2399999999998</v>
      </c>
      <c r="P13" s="31" t="str">
        <f t="shared" si="3"/>
        <v/>
      </c>
      <c r="Q13" s="2"/>
      <c r="R13" s="130">
        <v>490.03</v>
      </c>
    </row>
    <row r="14" spans="1:18" ht="30" customHeight="1">
      <c r="A14" s="32">
        <v>4</v>
      </c>
      <c r="B14" s="37">
        <v>41760</v>
      </c>
      <c r="C14" s="34" t="s">
        <v>57</v>
      </c>
      <c r="D14" s="38" t="s">
        <v>44</v>
      </c>
      <c r="E14" s="35" t="s">
        <v>59</v>
      </c>
      <c r="F14" s="36" t="s">
        <v>60</v>
      </c>
      <c r="G14" s="127"/>
      <c r="H14" s="128">
        <f t="shared" si="1"/>
        <v>0</v>
      </c>
      <c r="I14" s="129"/>
      <c r="J14" s="27"/>
      <c r="K14" s="28"/>
      <c r="L14" s="28"/>
      <c r="M14" s="29">
        <v>191</v>
      </c>
      <c r="N14" s="30">
        <f t="shared" si="2"/>
        <v>191</v>
      </c>
      <c r="O14" s="33"/>
      <c r="P14" s="31" t="str">
        <f t="shared" si="3"/>
        <v/>
      </c>
      <c r="Q14" s="2"/>
      <c r="R14" s="130">
        <v>37.58</v>
      </c>
    </row>
    <row r="15" spans="1:18" ht="30" customHeight="1">
      <c r="A15" s="32">
        <v>5</v>
      </c>
      <c r="B15" s="37">
        <v>41759</v>
      </c>
      <c r="C15" s="34" t="s">
        <v>57</v>
      </c>
      <c r="D15" s="38" t="s">
        <v>44</v>
      </c>
      <c r="E15" s="35" t="s">
        <v>59</v>
      </c>
      <c r="F15" s="36" t="s">
        <v>60</v>
      </c>
      <c r="G15" s="127"/>
      <c r="H15" s="128">
        <f t="shared" si="1"/>
        <v>0</v>
      </c>
      <c r="I15" s="129"/>
      <c r="J15" s="27"/>
      <c r="K15" s="28"/>
      <c r="L15" s="28"/>
      <c r="M15" s="29">
        <v>100</v>
      </c>
      <c r="N15" s="30">
        <f t="shared" si="2"/>
        <v>100</v>
      </c>
      <c r="O15" s="33"/>
      <c r="P15" s="31" t="str">
        <f t="shared" si="3"/>
        <v/>
      </c>
      <c r="Q15" s="2"/>
      <c r="R15" s="130">
        <v>19.66</v>
      </c>
    </row>
    <row r="16" spans="1:18" ht="30" customHeight="1">
      <c r="A16" s="32">
        <v>6</v>
      </c>
      <c r="B16" s="37">
        <v>41766</v>
      </c>
      <c r="C16" s="34" t="s">
        <v>57</v>
      </c>
      <c r="D16" s="38" t="s">
        <v>44</v>
      </c>
      <c r="E16" s="35" t="s">
        <v>59</v>
      </c>
      <c r="F16" s="36" t="s">
        <v>60</v>
      </c>
      <c r="G16" s="127"/>
      <c r="H16" s="128"/>
      <c r="I16" s="129"/>
      <c r="J16" s="27"/>
      <c r="K16" s="28"/>
      <c r="L16" s="28"/>
      <c r="M16" s="29">
        <v>17.989999999999998</v>
      </c>
      <c r="N16" s="30">
        <f t="shared" si="2"/>
        <v>17.989999999999998</v>
      </c>
      <c r="O16" s="33"/>
      <c r="P16" s="31" t="str">
        <f t="shared" si="3"/>
        <v/>
      </c>
      <c r="Q16" s="2"/>
      <c r="R16" s="130">
        <v>3.52</v>
      </c>
    </row>
    <row r="17" spans="1:18" ht="30" customHeight="1">
      <c r="A17" s="32">
        <v>7</v>
      </c>
      <c r="B17" s="37">
        <v>41758</v>
      </c>
      <c r="C17" s="34" t="s">
        <v>57</v>
      </c>
      <c r="D17" s="38" t="s">
        <v>58</v>
      </c>
      <c r="E17" s="35" t="s">
        <v>59</v>
      </c>
      <c r="F17" s="36" t="s">
        <v>60</v>
      </c>
      <c r="G17" s="127"/>
      <c r="H17" s="128">
        <f t="shared" si="1"/>
        <v>0</v>
      </c>
      <c r="I17" s="129"/>
      <c r="J17" s="27">
        <v>82</v>
      </c>
      <c r="K17" s="28"/>
      <c r="L17" s="28"/>
      <c r="M17" s="29"/>
      <c r="N17" s="30">
        <f t="shared" si="2"/>
        <v>82</v>
      </c>
      <c r="O17" s="33"/>
      <c r="P17" s="31" t="str">
        <f t="shared" si="3"/>
        <v/>
      </c>
      <c r="Q17" s="2"/>
      <c r="R17" s="130">
        <v>16.12</v>
      </c>
    </row>
    <row r="18" spans="1:18" ht="30" customHeight="1">
      <c r="A18" s="32">
        <v>8</v>
      </c>
      <c r="B18" s="37">
        <v>41758</v>
      </c>
      <c r="C18" s="34" t="s">
        <v>57</v>
      </c>
      <c r="D18" s="38" t="s">
        <v>58</v>
      </c>
      <c r="E18" s="35" t="s">
        <v>59</v>
      </c>
      <c r="F18" s="36" t="s">
        <v>60</v>
      </c>
      <c r="G18" s="127"/>
      <c r="H18" s="128">
        <f t="shared" si="1"/>
        <v>0</v>
      </c>
      <c r="I18" s="129"/>
      <c r="J18" s="27">
        <v>18</v>
      </c>
      <c r="K18" s="28"/>
      <c r="L18" s="28"/>
      <c r="M18" s="29"/>
      <c r="N18" s="30">
        <f t="shared" si="2"/>
        <v>18</v>
      </c>
      <c r="O18" s="33"/>
      <c r="P18" s="31" t="str">
        <f t="shared" si="3"/>
        <v/>
      </c>
      <c r="Q18" s="2"/>
      <c r="R18" s="130">
        <v>3.54</v>
      </c>
    </row>
    <row r="19" spans="1:18" ht="30" customHeight="1">
      <c r="A19" s="32">
        <v>9</v>
      </c>
      <c r="B19" s="37">
        <v>41766</v>
      </c>
      <c r="C19" s="34" t="s">
        <v>57</v>
      </c>
      <c r="D19" s="38" t="s">
        <v>58</v>
      </c>
      <c r="E19" s="35" t="s">
        <v>59</v>
      </c>
      <c r="F19" s="36" t="s">
        <v>60</v>
      </c>
      <c r="G19" s="127"/>
      <c r="H19" s="128">
        <f t="shared" si="1"/>
        <v>0</v>
      </c>
      <c r="I19" s="129"/>
      <c r="J19" s="27">
        <v>23.5</v>
      </c>
      <c r="K19" s="28"/>
      <c r="L19" s="28"/>
      <c r="M19" s="29"/>
      <c r="N19" s="30">
        <f t="shared" si="2"/>
        <v>23.5</v>
      </c>
      <c r="O19" s="33"/>
      <c r="P19" s="31" t="str">
        <f t="shared" si="3"/>
        <v/>
      </c>
      <c r="Q19" s="2"/>
      <c r="R19" s="130">
        <v>4.5999999999999996</v>
      </c>
    </row>
    <row r="20" spans="1:18" ht="30" customHeight="1">
      <c r="A20" s="32">
        <v>10</v>
      </c>
      <c r="B20" s="37">
        <v>41766</v>
      </c>
      <c r="C20" s="34" t="s">
        <v>57</v>
      </c>
      <c r="D20" s="38" t="s">
        <v>58</v>
      </c>
      <c r="E20" s="35" t="s">
        <v>63</v>
      </c>
      <c r="F20" s="36" t="s">
        <v>60</v>
      </c>
      <c r="G20" s="127"/>
      <c r="H20" s="128">
        <f t="shared" si="1"/>
        <v>0</v>
      </c>
      <c r="I20" s="129"/>
      <c r="J20" s="27">
        <v>24</v>
      </c>
      <c r="K20" s="28"/>
      <c r="L20" s="28"/>
      <c r="M20" s="29"/>
      <c r="N20" s="30">
        <f t="shared" si="2"/>
        <v>24</v>
      </c>
      <c r="O20" s="33"/>
      <c r="P20" s="31" t="str">
        <f t="shared" si="3"/>
        <v/>
      </c>
      <c r="Q20" s="2"/>
      <c r="R20" s="130">
        <v>4.7</v>
      </c>
    </row>
    <row r="21" spans="1:18" ht="30" customHeight="1">
      <c r="A21" s="32">
        <v>11</v>
      </c>
      <c r="B21" s="37">
        <v>41765</v>
      </c>
      <c r="C21" s="34" t="s">
        <v>57</v>
      </c>
      <c r="D21" s="38" t="s">
        <v>58</v>
      </c>
      <c r="E21" s="132" t="s">
        <v>63</v>
      </c>
      <c r="F21" s="133" t="s">
        <v>60</v>
      </c>
      <c r="G21" s="134"/>
      <c r="H21" s="135"/>
      <c r="I21" s="136"/>
      <c r="J21" s="137">
        <v>48.75</v>
      </c>
      <c r="K21" s="137"/>
      <c r="L21" s="137"/>
      <c r="M21" s="138"/>
      <c r="N21" s="30">
        <v>48.75</v>
      </c>
      <c r="O21" s="140"/>
      <c r="P21" s="141"/>
      <c r="Q21" s="142"/>
      <c r="R21" s="130">
        <v>9.56</v>
      </c>
    </row>
    <row r="22" spans="1:18" ht="30" customHeight="1">
      <c r="A22" s="32">
        <v>12</v>
      </c>
      <c r="B22" s="37">
        <v>41766</v>
      </c>
      <c r="C22" s="34" t="s">
        <v>57</v>
      </c>
      <c r="D22" s="38" t="s">
        <v>58</v>
      </c>
      <c r="E22" s="132" t="s">
        <v>63</v>
      </c>
      <c r="F22" s="133" t="s">
        <v>60</v>
      </c>
      <c r="G22" s="134"/>
      <c r="H22" s="135"/>
      <c r="I22" s="136"/>
      <c r="J22" s="137">
        <v>18.75</v>
      </c>
      <c r="K22" s="137"/>
      <c r="L22" s="137"/>
      <c r="M22" s="138"/>
      <c r="N22" s="30">
        <v>18.75</v>
      </c>
      <c r="O22" s="140"/>
      <c r="P22" s="141"/>
      <c r="Q22" s="142"/>
      <c r="R22" s="130">
        <v>3.7</v>
      </c>
    </row>
    <row r="23" spans="1:18" ht="30" customHeight="1">
      <c r="A23" s="32">
        <v>13</v>
      </c>
      <c r="B23" s="37">
        <v>41765</v>
      </c>
      <c r="C23" s="34" t="s">
        <v>57</v>
      </c>
      <c r="D23" s="38" t="s">
        <v>58</v>
      </c>
      <c r="E23" s="132" t="s">
        <v>63</v>
      </c>
      <c r="F23" s="133" t="s">
        <v>60</v>
      </c>
      <c r="G23" s="134"/>
      <c r="H23" s="135"/>
      <c r="I23" s="136"/>
      <c r="J23" s="137">
        <v>23.5</v>
      </c>
      <c r="K23" s="137"/>
      <c r="L23" s="137"/>
      <c r="M23" s="138"/>
      <c r="N23" s="30">
        <v>23.5</v>
      </c>
      <c r="O23" s="140"/>
      <c r="P23" s="141"/>
      <c r="Q23" s="142"/>
      <c r="R23" s="130">
        <v>4.6100000000000003</v>
      </c>
    </row>
    <row r="24" spans="1:18" ht="30" customHeight="1">
      <c r="A24" s="32">
        <v>14</v>
      </c>
      <c r="B24" s="143">
        <v>41760</v>
      </c>
      <c r="C24" s="34" t="s">
        <v>57</v>
      </c>
      <c r="D24" s="38" t="s">
        <v>67</v>
      </c>
      <c r="E24" s="132" t="s">
        <v>63</v>
      </c>
      <c r="F24" s="133" t="s">
        <v>60</v>
      </c>
      <c r="G24" s="134"/>
      <c r="H24" s="135"/>
      <c r="I24" s="136"/>
      <c r="J24" s="137">
        <v>10</v>
      </c>
      <c r="K24" s="137"/>
      <c r="L24" s="137"/>
      <c r="M24" s="138"/>
      <c r="N24" s="30">
        <v>10</v>
      </c>
      <c r="O24" s="140"/>
      <c r="P24" s="141"/>
      <c r="Q24" s="142"/>
      <c r="R24" s="130">
        <v>1.97</v>
      </c>
    </row>
    <row r="25" spans="1:18" ht="30" customHeight="1">
      <c r="A25" s="32">
        <v>15</v>
      </c>
      <c r="B25" s="143">
        <v>41760</v>
      </c>
      <c r="C25" s="34" t="s">
        <v>57</v>
      </c>
      <c r="D25" s="38" t="s">
        <v>64</v>
      </c>
      <c r="E25" s="132" t="s">
        <v>63</v>
      </c>
      <c r="F25" s="133" t="s">
        <v>60</v>
      </c>
      <c r="G25" s="134"/>
      <c r="H25" s="135"/>
      <c r="I25" s="136"/>
      <c r="J25" s="137">
        <v>749.25</v>
      </c>
      <c r="K25" s="137"/>
      <c r="L25" s="137"/>
      <c r="M25" s="138"/>
      <c r="N25" s="30">
        <v>749.25</v>
      </c>
      <c r="O25" s="140"/>
      <c r="P25" s="141"/>
      <c r="Q25" s="142"/>
      <c r="R25" s="130">
        <v>147.43</v>
      </c>
    </row>
    <row r="26" spans="1:18" ht="30" customHeight="1">
      <c r="A26" s="32">
        <v>16</v>
      </c>
      <c r="B26" s="37">
        <v>41764</v>
      </c>
      <c r="C26" s="34" t="s">
        <v>57</v>
      </c>
      <c r="D26" s="38" t="s">
        <v>58</v>
      </c>
      <c r="E26" s="132" t="s">
        <v>63</v>
      </c>
      <c r="F26" s="133" t="s">
        <v>60</v>
      </c>
      <c r="G26" s="134"/>
      <c r="H26" s="135"/>
      <c r="I26" s="136"/>
      <c r="J26" s="137">
        <v>9.5</v>
      </c>
      <c r="K26" s="137"/>
      <c r="L26" s="137"/>
      <c r="M26" s="138"/>
      <c r="N26" s="30">
        <v>9.5</v>
      </c>
      <c r="O26" s="140"/>
      <c r="P26" s="141"/>
      <c r="Q26" s="142"/>
      <c r="R26" s="130">
        <v>1.86</v>
      </c>
    </row>
    <row r="27" spans="1:18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spans="1:18">
      <c r="A28" s="55"/>
      <c r="B28" s="56"/>
      <c r="C28" s="57"/>
      <c r="D28" s="58"/>
      <c r="E28" s="58"/>
      <c r="F28" s="59"/>
      <c r="G28" s="60"/>
      <c r="H28" s="61"/>
      <c r="I28" s="62"/>
      <c r="J28" s="62"/>
      <c r="K28" s="62"/>
      <c r="L28" s="62"/>
      <c r="M28" s="62"/>
      <c r="N28" s="63"/>
      <c r="O28" s="64"/>
      <c r="P28" s="144"/>
    </row>
    <row r="29" spans="1:18">
      <c r="A29" s="46"/>
      <c r="B29" s="54" t="s">
        <v>36</v>
      </c>
      <c r="C29" s="54"/>
      <c r="D29" s="54"/>
      <c r="E29" s="47"/>
      <c r="F29" s="47"/>
      <c r="G29" s="54" t="s">
        <v>38</v>
      </c>
      <c r="H29" s="54"/>
      <c r="I29" s="54"/>
      <c r="J29" s="47"/>
      <c r="K29" s="47"/>
      <c r="L29" s="54" t="s">
        <v>37</v>
      </c>
      <c r="M29" s="54"/>
      <c r="N29" s="54"/>
      <c r="O29" s="47"/>
      <c r="P29" s="144"/>
    </row>
    <row r="30" spans="1:18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144"/>
    </row>
    <row r="31" spans="1:18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</sheetData>
  <mergeCells count="27">
    <mergeCell ref="O8:O10"/>
    <mergeCell ref="P8:P10"/>
    <mergeCell ref="R8:R10"/>
    <mergeCell ref="L9:L10"/>
    <mergeCell ref="M9:M10"/>
    <mergeCell ref="H8:H10"/>
    <mergeCell ref="I8:I10"/>
    <mergeCell ref="J8:J10"/>
    <mergeCell ref="K8:K10"/>
    <mergeCell ref="L8:M8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B1:C1"/>
    <mergeCell ref="D1:E1"/>
    <mergeCell ref="B2:C2"/>
    <mergeCell ref="D2:E2"/>
    <mergeCell ref="B3:C3"/>
    <mergeCell ref="D3:E3"/>
  </mergeCells>
  <conditionalFormatting sqref="M1">
    <cfRule type="cellIs" dxfId="2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28:M28 H11:M20">
      <formula1>0</formula1>
      <formula2>0</formula2>
    </dataValidation>
    <dataValidation type="whole" operator="greaterThanOrEqual" allowBlank="1" showErrorMessage="1" errorTitle="Valore" error="Inserire un numero maggiore o uguale a 0 (zero)!" sqref="N28 N11:N2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textLength" operator="greaterThan" allowBlank="1" showErrorMessage="1" sqref="D28:E28 E11:E20 D11:D26">
      <formula1>1</formula1>
      <formula2>0</formula2>
    </dataValidation>
    <dataValidation type="textLength" operator="greaterThan" sqref="F28 F11:F20">
      <formula1>1</formula1>
      <formula2>0</formula2>
    </dataValidation>
    <dataValidation type="date" operator="greaterThanOrEqual" showErrorMessage="1" errorTitle="Data" error="Inserire una data superiore al 1/11/2000" sqref="B28 B26 B11:B23">
      <formula1>36831</formula1>
      <formula2>0</formula2>
    </dataValidation>
    <dataValidation type="textLength" operator="greaterThan" allowBlank="1" sqref="C28 C11:C26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view="pageBreakPreview" topLeftCell="D1" zoomScale="60" zoomScaleNormal="50" workbookViewId="0">
      <selection activeCell="R15" sqref="R15"/>
    </sheetView>
  </sheetViews>
  <sheetFormatPr defaultColWidth="8.85546875" defaultRowHeight="18.75"/>
  <cols>
    <col min="1" max="1" width="6.7109375" style="1" customWidth="1"/>
    <col min="2" max="2" width="16.42578125" style="2" customWidth="1"/>
    <col min="3" max="3" width="27.7109375" style="2" customWidth="1"/>
    <col min="4" max="4" width="44.710937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42578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8.85546875" style="2"/>
  </cols>
  <sheetData>
    <row r="1" spans="1:18" s="8" customFormat="1" ht="65.25" customHeight="1">
      <c r="A1" s="4"/>
      <c r="B1" s="84" t="s">
        <v>0</v>
      </c>
      <c r="C1" s="84"/>
      <c r="D1" s="85" t="s">
        <v>39</v>
      </c>
      <c r="E1" s="85"/>
      <c r="F1" s="40">
        <v>41760</v>
      </c>
      <c r="G1" s="39" t="s">
        <v>79</v>
      </c>
      <c r="L1" s="8" t="s">
        <v>29</v>
      </c>
      <c r="M1" s="3">
        <f>+P1-N7</f>
        <v>0</v>
      </c>
      <c r="N1" s="5" t="s">
        <v>1</v>
      </c>
      <c r="O1" s="6"/>
      <c r="P1" s="96">
        <f>SUM(H7:M7)</f>
        <v>5109.24</v>
      </c>
      <c r="Q1" s="3" t="s">
        <v>27</v>
      </c>
      <c r="R1" s="145">
        <f>SUM(R12:R16)</f>
        <v>526.12</v>
      </c>
    </row>
    <row r="2" spans="1:18" s="8" customFormat="1" ht="57.75" customHeight="1">
      <c r="A2" s="4"/>
      <c r="B2" s="86" t="s">
        <v>2</v>
      </c>
      <c r="C2" s="86"/>
      <c r="D2" s="85"/>
      <c r="E2" s="85"/>
      <c r="F2" s="9"/>
      <c r="G2" s="9"/>
      <c r="N2" s="10" t="s">
        <v>3</v>
      </c>
      <c r="O2" s="11"/>
      <c r="P2" s="12"/>
      <c r="Q2" s="3" t="s">
        <v>26</v>
      </c>
      <c r="R2" s="145"/>
    </row>
    <row r="3" spans="1:18" s="8" customFormat="1" ht="35.25" customHeight="1">
      <c r="A3" s="4"/>
      <c r="B3" s="86" t="s">
        <v>25</v>
      </c>
      <c r="C3" s="86"/>
      <c r="D3" s="85" t="s">
        <v>51</v>
      </c>
      <c r="E3" s="85"/>
      <c r="N3" s="10" t="s">
        <v>4</v>
      </c>
      <c r="O3" s="11"/>
      <c r="P3" s="97">
        <f>+O7</f>
        <v>5474.34</v>
      </c>
      <c r="Q3" s="13"/>
      <c r="R3" s="145">
        <f>SUM(R11,R15)</f>
        <v>563.94000000000005</v>
      </c>
    </row>
    <row r="4" spans="1:18" s="8" customFormat="1" ht="35.25" customHeight="1" thickBot="1">
      <c r="A4" s="4"/>
      <c r="D4" s="14"/>
      <c r="E4" s="14"/>
      <c r="F4" s="10" t="s">
        <v>21</v>
      </c>
      <c r="G4" s="98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45"/>
    </row>
    <row r="5" spans="1:18" s="8" customFormat="1" ht="43.5" customHeight="1" thickTop="1" thickBot="1">
      <c r="A5" s="4"/>
      <c r="B5" s="19" t="s">
        <v>6</v>
      </c>
      <c r="C5" s="20"/>
      <c r="D5" s="45">
        <v>6</v>
      </c>
      <c r="E5" s="14"/>
      <c r="F5" s="10" t="s">
        <v>7</v>
      </c>
      <c r="G5" s="98">
        <v>1.1100000000000001</v>
      </c>
      <c r="N5" s="89" t="s">
        <v>8</v>
      </c>
      <c r="O5" s="89"/>
      <c r="P5" s="99">
        <f>P1-P2-P3-P4</f>
        <v>-365.10000000000036</v>
      </c>
      <c r="Q5" s="13"/>
      <c r="R5" s="148">
        <f>R1-R3</f>
        <v>-37.82000000000005</v>
      </c>
    </row>
    <row r="6" spans="1:18" s="8" customFormat="1" ht="43.5" customHeight="1" thickTop="1" thickBot="1">
      <c r="A6" s="4"/>
      <c r="B6" s="100" t="s">
        <v>78</v>
      </c>
      <c r="C6" s="100"/>
      <c r="D6" s="14"/>
      <c r="E6" s="14"/>
      <c r="F6" s="10" t="s">
        <v>10</v>
      </c>
      <c r="G6" s="101">
        <v>11.11</v>
      </c>
      <c r="Q6" s="13"/>
    </row>
    <row r="7" spans="1:18" s="8" customFormat="1" ht="27" customHeight="1" thickTop="1" thickBot="1">
      <c r="A7" s="102" t="s">
        <v>52</v>
      </c>
      <c r="B7" s="103"/>
      <c r="C7" s="104"/>
      <c r="D7" s="105" t="s">
        <v>11</v>
      </c>
      <c r="E7" s="106"/>
      <c r="F7" s="106"/>
      <c r="G7" s="107">
        <f t="shared" ref="G7:O7" si="0">SUM(G11:G16)</f>
        <v>0</v>
      </c>
      <c r="H7" s="108">
        <f t="shared" si="0"/>
        <v>0</v>
      </c>
      <c r="I7" s="109">
        <f t="shared" si="0"/>
        <v>0</v>
      </c>
      <c r="J7" s="109">
        <f t="shared" si="0"/>
        <v>200</v>
      </c>
      <c r="K7" s="109">
        <f t="shared" si="0"/>
        <v>0</v>
      </c>
      <c r="L7" s="109">
        <f t="shared" si="0"/>
        <v>4474.34</v>
      </c>
      <c r="M7" s="110">
        <f t="shared" si="0"/>
        <v>434.9</v>
      </c>
      <c r="N7" s="111">
        <f t="shared" si="0"/>
        <v>5109.24</v>
      </c>
      <c r="O7" s="112">
        <f t="shared" si="0"/>
        <v>5474.34</v>
      </c>
      <c r="P7" s="13">
        <f>+N7-SUM(H7:M7)</f>
        <v>0</v>
      </c>
    </row>
    <row r="8" spans="1:18" ht="36" customHeight="1" thickTop="1" thickBot="1">
      <c r="A8" s="71"/>
      <c r="B8" s="73" t="s">
        <v>12</v>
      </c>
      <c r="C8" s="73" t="s">
        <v>13</v>
      </c>
      <c r="D8" s="113" t="s">
        <v>24</v>
      </c>
      <c r="E8" s="73" t="s">
        <v>53</v>
      </c>
      <c r="F8" s="114" t="s">
        <v>54</v>
      </c>
      <c r="G8" s="115" t="s">
        <v>15</v>
      </c>
      <c r="H8" s="116" t="s">
        <v>16</v>
      </c>
      <c r="I8" s="83" t="s">
        <v>33</v>
      </c>
      <c r="J8" s="82" t="s">
        <v>35</v>
      </c>
      <c r="K8" s="82" t="s">
        <v>34</v>
      </c>
      <c r="L8" s="117" t="s">
        <v>55</v>
      </c>
      <c r="M8" s="118"/>
      <c r="N8" s="69" t="s">
        <v>17</v>
      </c>
      <c r="O8" s="81" t="s">
        <v>18</v>
      </c>
      <c r="P8" s="67" t="s">
        <v>19</v>
      </c>
      <c r="Q8" s="2"/>
      <c r="R8" s="119" t="s">
        <v>56</v>
      </c>
    </row>
    <row r="9" spans="1:18" ht="36" customHeight="1" thickTop="1" thickBot="1">
      <c r="A9" s="71"/>
      <c r="B9" s="73" t="s">
        <v>12</v>
      </c>
      <c r="C9" s="73"/>
      <c r="D9" s="120"/>
      <c r="E9" s="73"/>
      <c r="F9" s="114"/>
      <c r="G9" s="121"/>
      <c r="H9" s="116" t="s">
        <v>33</v>
      </c>
      <c r="I9" s="83" t="s">
        <v>33</v>
      </c>
      <c r="J9" s="83"/>
      <c r="K9" s="83" t="s">
        <v>32</v>
      </c>
      <c r="L9" s="94" t="s">
        <v>22</v>
      </c>
      <c r="M9" s="122" t="s">
        <v>23</v>
      </c>
      <c r="N9" s="69"/>
      <c r="O9" s="81"/>
      <c r="P9" s="67"/>
      <c r="Q9" s="2"/>
      <c r="R9" s="123"/>
    </row>
    <row r="10" spans="1:18" ht="37.5" customHeight="1" thickTop="1" thickBot="1">
      <c r="A10" s="71"/>
      <c r="B10" s="73"/>
      <c r="C10" s="73"/>
      <c r="D10" s="120"/>
      <c r="E10" s="73"/>
      <c r="F10" s="114"/>
      <c r="G10" s="124" t="s">
        <v>20</v>
      </c>
      <c r="H10" s="116"/>
      <c r="I10" s="83"/>
      <c r="J10" s="83"/>
      <c r="K10" s="83"/>
      <c r="L10" s="125"/>
      <c r="M10" s="88"/>
      <c r="N10" s="69"/>
      <c r="O10" s="81"/>
      <c r="P10" s="67"/>
      <c r="Q10" s="2"/>
      <c r="R10" s="126"/>
    </row>
    <row r="11" spans="1:18" ht="30" customHeight="1" thickTop="1">
      <c r="A11" s="32">
        <v>1</v>
      </c>
      <c r="B11" s="37">
        <v>41755</v>
      </c>
      <c r="C11" s="34" t="s">
        <v>68</v>
      </c>
      <c r="D11" s="146" t="s">
        <v>69</v>
      </c>
      <c r="E11" s="35" t="s">
        <v>70</v>
      </c>
      <c r="F11" s="36" t="s">
        <v>71</v>
      </c>
      <c r="G11" s="127"/>
      <c r="H11" s="128">
        <f t="shared" ref="H11:H12" si="1">IF($D$3="si",($G$5/$G$6*G11),IF($D$3="no",G11*$G$4,0))</f>
        <v>0</v>
      </c>
      <c r="I11" s="129"/>
      <c r="J11" s="27"/>
      <c r="K11" s="28"/>
      <c r="L11" s="28"/>
      <c r="M11" s="29"/>
      <c r="N11" s="30"/>
      <c r="O11" s="33">
        <v>1000</v>
      </c>
      <c r="P11" s="31" t="str">
        <f t="shared" ref="P11:P12" si="2">IF(F11="Milano","X","")</f>
        <v/>
      </c>
      <c r="Q11" s="2"/>
      <c r="R11" s="130">
        <v>103.26</v>
      </c>
    </row>
    <row r="12" spans="1:18" ht="30" customHeight="1">
      <c r="A12" s="32">
        <v>2</v>
      </c>
      <c r="B12" s="37">
        <v>41757</v>
      </c>
      <c r="C12" s="34" t="s">
        <v>68</v>
      </c>
      <c r="D12" s="38" t="s">
        <v>72</v>
      </c>
      <c r="E12" s="35" t="s">
        <v>70</v>
      </c>
      <c r="F12" s="36" t="s">
        <v>71</v>
      </c>
      <c r="G12" s="127"/>
      <c r="H12" s="128">
        <f t="shared" si="1"/>
        <v>0</v>
      </c>
      <c r="I12" s="129"/>
      <c r="J12" s="27"/>
      <c r="K12" s="28"/>
      <c r="L12" s="28"/>
      <c r="M12" s="29">
        <v>220.53</v>
      </c>
      <c r="N12" s="139">
        <f t="shared" ref="N12" si="3">SUM(H12:M12)</f>
        <v>220.53</v>
      </c>
      <c r="O12" s="33"/>
      <c r="P12" s="31" t="str">
        <f t="shared" si="2"/>
        <v/>
      </c>
      <c r="Q12" s="2"/>
      <c r="R12" s="130">
        <v>22.73</v>
      </c>
    </row>
    <row r="13" spans="1:18" ht="30" customHeight="1">
      <c r="A13" s="131">
        <v>3</v>
      </c>
      <c r="B13" s="37">
        <v>41755</v>
      </c>
      <c r="C13" s="34" t="s">
        <v>68</v>
      </c>
      <c r="D13" s="147" t="s">
        <v>72</v>
      </c>
      <c r="E13" s="35" t="s">
        <v>70</v>
      </c>
      <c r="F13" s="36" t="s">
        <v>71</v>
      </c>
      <c r="G13" s="134"/>
      <c r="H13" s="135"/>
      <c r="I13" s="136"/>
      <c r="J13" s="137"/>
      <c r="K13" s="137"/>
      <c r="L13" s="137"/>
      <c r="M13" s="138">
        <v>214.37</v>
      </c>
      <c r="N13" s="139">
        <v>214.37</v>
      </c>
      <c r="O13" s="140"/>
      <c r="P13" s="141"/>
      <c r="Q13" s="142"/>
      <c r="R13" s="130">
        <v>22.09</v>
      </c>
    </row>
    <row r="14" spans="1:18" ht="30" customHeight="1">
      <c r="A14" s="131">
        <v>4</v>
      </c>
      <c r="B14" s="143" t="s">
        <v>73</v>
      </c>
      <c r="C14" s="34" t="s">
        <v>68</v>
      </c>
      <c r="D14" s="147" t="s">
        <v>74</v>
      </c>
      <c r="E14" s="35" t="s">
        <v>70</v>
      </c>
      <c r="F14" s="36" t="s">
        <v>71</v>
      </c>
      <c r="G14" s="134"/>
      <c r="H14" s="135"/>
      <c r="I14" s="136"/>
      <c r="J14" s="137">
        <v>120</v>
      </c>
      <c r="K14" s="137"/>
      <c r="L14" s="137"/>
      <c r="M14" s="138"/>
      <c r="N14" s="139">
        <v>120</v>
      </c>
      <c r="O14" s="140"/>
      <c r="P14" s="141"/>
      <c r="Q14" s="142"/>
      <c r="R14" s="130">
        <v>12.37</v>
      </c>
    </row>
    <row r="15" spans="1:18" ht="30" customHeight="1">
      <c r="A15" s="131">
        <v>5</v>
      </c>
      <c r="B15" s="143" t="s">
        <v>75</v>
      </c>
      <c r="C15" s="34" t="s">
        <v>68</v>
      </c>
      <c r="D15" s="147" t="s">
        <v>76</v>
      </c>
      <c r="E15" s="35" t="s">
        <v>70</v>
      </c>
      <c r="F15" s="36" t="s">
        <v>71</v>
      </c>
      <c r="G15" s="134"/>
      <c r="H15" s="135"/>
      <c r="I15" s="136"/>
      <c r="J15" s="137"/>
      <c r="K15" s="137"/>
      <c r="L15" s="137">
        <v>4474.34</v>
      </c>
      <c r="M15" s="138"/>
      <c r="N15" s="139">
        <v>4474.34</v>
      </c>
      <c r="O15" s="140">
        <v>4474.34</v>
      </c>
      <c r="P15" s="141"/>
      <c r="Q15" s="142"/>
      <c r="R15" s="130">
        <v>460.68</v>
      </c>
    </row>
    <row r="16" spans="1:18" ht="30" customHeight="1">
      <c r="A16" s="131">
        <v>6</v>
      </c>
      <c r="B16" s="143" t="s">
        <v>77</v>
      </c>
      <c r="C16" s="34" t="s">
        <v>68</v>
      </c>
      <c r="D16" s="147" t="s">
        <v>67</v>
      </c>
      <c r="E16" s="132" t="s">
        <v>70</v>
      </c>
      <c r="F16" s="133" t="s">
        <v>71</v>
      </c>
      <c r="G16" s="134"/>
      <c r="H16" s="135"/>
      <c r="I16" s="136"/>
      <c r="J16" s="137">
        <v>80</v>
      </c>
      <c r="K16" s="137"/>
      <c r="L16" s="137"/>
      <c r="M16" s="138"/>
      <c r="N16" s="139">
        <v>80</v>
      </c>
      <c r="O16" s="140"/>
      <c r="P16" s="141"/>
      <c r="Q16" s="142"/>
      <c r="R16" s="130">
        <v>8.25</v>
      </c>
    </row>
    <row r="17" spans="1:16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1:16">
      <c r="A18" s="55"/>
      <c r="B18" s="56"/>
      <c r="C18" s="57"/>
      <c r="D18" s="58"/>
      <c r="E18" s="58"/>
      <c r="F18" s="59"/>
      <c r="G18" s="60"/>
      <c r="H18" s="61"/>
      <c r="I18" s="62"/>
      <c r="J18" s="62"/>
      <c r="K18" s="62"/>
      <c r="L18" s="62"/>
      <c r="M18" s="62"/>
      <c r="N18" s="63"/>
      <c r="O18" s="64"/>
      <c r="P18" s="144"/>
    </row>
    <row r="19" spans="1:16">
      <c r="A19" s="46"/>
      <c r="B19" s="54" t="s">
        <v>36</v>
      </c>
      <c r="C19" s="54"/>
      <c r="D19" s="54"/>
      <c r="E19" s="47"/>
      <c r="F19" s="47"/>
      <c r="G19" s="54" t="s">
        <v>38</v>
      </c>
      <c r="H19" s="54"/>
      <c r="I19" s="54"/>
      <c r="J19" s="47"/>
      <c r="K19" s="47"/>
      <c r="L19" s="54" t="s">
        <v>37</v>
      </c>
      <c r="M19" s="54"/>
      <c r="N19" s="54"/>
      <c r="O19" s="47"/>
      <c r="P19" s="144"/>
    </row>
    <row r="20" spans="1:16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144"/>
    </row>
    <row r="21" spans="1:16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</sheetData>
  <mergeCells count="27">
    <mergeCell ref="O8:O10"/>
    <mergeCell ref="P8:P10"/>
    <mergeCell ref="R8:R10"/>
    <mergeCell ref="L9:L10"/>
    <mergeCell ref="M9:M10"/>
    <mergeCell ref="H8:H10"/>
    <mergeCell ref="I8:I10"/>
    <mergeCell ref="J8:J10"/>
    <mergeCell ref="K8:K10"/>
    <mergeCell ref="L8:M8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B1:C1"/>
    <mergeCell ref="D1:E1"/>
    <mergeCell ref="B2:C2"/>
    <mergeCell ref="D2:E2"/>
    <mergeCell ref="B3:C3"/>
    <mergeCell ref="D3:E3"/>
  </mergeCells>
  <conditionalFormatting sqref="M1">
    <cfRule type="cellIs" dxfId="1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18:M18 H11:M12">
      <formula1>0</formula1>
      <formula2>0</formula2>
    </dataValidation>
    <dataValidation type="whole" operator="greaterThanOrEqual" allowBlank="1" showErrorMessage="1" errorTitle="Valore" error="Inserire un numero maggiore o uguale a 0 (zero)!" sqref="N18 N11:N12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textLength" operator="greaterThan" allowBlank="1" showErrorMessage="1" sqref="D18:E18 D11:D12 E11:E15">
      <formula1>1</formula1>
      <formula2>0</formula2>
    </dataValidation>
    <dataValidation type="textLength" operator="greaterThan" sqref="F18 F11:F15">
      <formula1>1</formula1>
      <formula2>0</formula2>
    </dataValidation>
    <dataValidation type="date" operator="greaterThanOrEqual" showErrorMessage="1" errorTitle="Data" error="Inserire una data superiore al 1/11/2000" sqref="B18 B11:B13">
      <formula1>36831</formula1>
      <formula2>0</formula2>
    </dataValidation>
    <dataValidation type="textLength" operator="greaterThan" allowBlank="1" sqref="C18 C11:C16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"/>
  <sheetViews>
    <sheetView tabSelected="1" view="pageBreakPreview" topLeftCell="D1" zoomScale="60" zoomScaleNormal="100" workbookViewId="0">
      <selection activeCell="R11" sqref="R11:R12"/>
    </sheetView>
  </sheetViews>
  <sheetFormatPr defaultColWidth="8.85546875" defaultRowHeight="18.75"/>
  <cols>
    <col min="1" max="1" width="6.7109375" style="1" customWidth="1"/>
    <col min="2" max="2" width="16.42578125" style="2" customWidth="1"/>
    <col min="3" max="3" width="27.7109375" style="2" customWidth="1"/>
    <col min="4" max="4" width="44.710937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42578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8.85546875" style="2"/>
  </cols>
  <sheetData>
    <row r="1" spans="1:18" s="8" customFormat="1" ht="65.25" customHeight="1">
      <c r="A1" s="4"/>
      <c r="B1" s="84" t="s">
        <v>0</v>
      </c>
      <c r="C1" s="84"/>
      <c r="D1" s="85" t="s">
        <v>39</v>
      </c>
      <c r="E1" s="85"/>
      <c r="F1" s="40">
        <v>41760</v>
      </c>
      <c r="G1" s="39" t="s">
        <v>83</v>
      </c>
      <c r="L1" s="8" t="s">
        <v>29</v>
      </c>
      <c r="M1" s="3">
        <f>+P1-N7</f>
        <v>0</v>
      </c>
      <c r="N1" s="5" t="s">
        <v>1</v>
      </c>
      <c r="O1" s="6"/>
      <c r="P1" s="96">
        <f>SUM(H7:M7)</f>
        <v>375</v>
      </c>
      <c r="Q1" s="3" t="s">
        <v>27</v>
      </c>
      <c r="R1" s="145">
        <f>SUM(R11:R13)</f>
        <v>72.22999999999999</v>
      </c>
    </row>
    <row r="2" spans="1:18" s="8" customFormat="1" ht="57.75" customHeight="1">
      <c r="A2" s="4"/>
      <c r="B2" s="86" t="s">
        <v>2</v>
      </c>
      <c r="C2" s="86"/>
      <c r="D2" s="85"/>
      <c r="E2" s="85"/>
      <c r="F2" s="9"/>
      <c r="G2" s="9"/>
      <c r="N2" s="10" t="s">
        <v>3</v>
      </c>
      <c r="O2" s="11"/>
      <c r="P2" s="12"/>
      <c r="Q2" s="3" t="s">
        <v>26</v>
      </c>
      <c r="R2" s="145"/>
    </row>
    <row r="3" spans="1:18" s="8" customFormat="1" ht="35.25" customHeight="1">
      <c r="A3" s="4"/>
      <c r="B3" s="86" t="s">
        <v>25</v>
      </c>
      <c r="C3" s="86"/>
      <c r="D3" s="85" t="s">
        <v>51</v>
      </c>
      <c r="E3" s="85"/>
      <c r="N3" s="10" t="s">
        <v>4</v>
      </c>
      <c r="O3" s="11"/>
      <c r="P3" s="97">
        <f>+O7</f>
        <v>115</v>
      </c>
      <c r="Q3" s="13"/>
      <c r="R3" s="145">
        <f>R13</f>
        <v>22.33</v>
      </c>
    </row>
    <row r="4" spans="1:18" s="8" customFormat="1" ht="35.25" customHeight="1" thickBot="1">
      <c r="A4" s="4"/>
      <c r="D4" s="14"/>
      <c r="E4" s="14"/>
      <c r="F4" s="10" t="s">
        <v>21</v>
      </c>
      <c r="G4" s="98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45"/>
    </row>
    <row r="5" spans="1:18" s="8" customFormat="1" ht="43.5" customHeight="1" thickTop="1" thickBot="1">
      <c r="A5" s="4"/>
      <c r="B5" s="19" t="s">
        <v>6</v>
      </c>
      <c r="C5" s="20"/>
      <c r="D5" s="45">
        <v>3</v>
      </c>
      <c r="E5" s="14"/>
      <c r="F5" s="10" t="s">
        <v>7</v>
      </c>
      <c r="G5" s="98">
        <v>1.1100000000000001</v>
      </c>
      <c r="N5" s="89" t="s">
        <v>8</v>
      </c>
      <c r="O5" s="89"/>
      <c r="P5" s="99">
        <f>P1-P2-P3-P4</f>
        <v>260</v>
      </c>
      <c r="Q5" s="13"/>
      <c r="R5" s="145">
        <f>R1-R3</f>
        <v>49.899999999999991</v>
      </c>
    </row>
    <row r="6" spans="1:18" s="8" customFormat="1" ht="43.5" customHeight="1" thickTop="1" thickBot="1">
      <c r="A6" s="4"/>
      <c r="B6" s="100" t="s">
        <v>84</v>
      </c>
      <c r="C6" s="100"/>
      <c r="D6" s="14"/>
      <c r="E6" s="14"/>
      <c r="F6" s="10" t="s">
        <v>10</v>
      </c>
      <c r="G6" s="101">
        <v>11.11</v>
      </c>
      <c r="Q6" s="13"/>
    </row>
    <row r="7" spans="1:18" s="8" customFormat="1" ht="27" customHeight="1" thickTop="1" thickBot="1">
      <c r="A7" s="102" t="s">
        <v>52</v>
      </c>
      <c r="B7" s="103"/>
      <c r="C7" s="104"/>
      <c r="D7" s="105" t="s">
        <v>11</v>
      </c>
      <c r="E7" s="106"/>
      <c r="F7" s="106"/>
      <c r="G7" s="107">
        <f t="shared" ref="G7:O7" si="0">SUM(G11:G13)</f>
        <v>0</v>
      </c>
      <c r="H7" s="108">
        <f t="shared" si="0"/>
        <v>0</v>
      </c>
      <c r="I7" s="109">
        <f t="shared" si="0"/>
        <v>0</v>
      </c>
      <c r="J7" s="109">
        <f t="shared" si="0"/>
        <v>260</v>
      </c>
      <c r="K7" s="109">
        <f t="shared" si="0"/>
        <v>0</v>
      </c>
      <c r="L7" s="109">
        <f t="shared" si="0"/>
        <v>115</v>
      </c>
      <c r="M7" s="110">
        <f t="shared" si="0"/>
        <v>0</v>
      </c>
      <c r="N7" s="111">
        <f t="shared" si="0"/>
        <v>375</v>
      </c>
      <c r="O7" s="112">
        <f t="shared" si="0"/>
        <v>115</v>
      </c>
      <c r="P7" s="13">
        <f>+N7-SUM(H7:M7)</f>
        <v>0</v>
      </c>
    </row>
    <row r="8" spans="1:18" ht="36" customHeight="1" thickTop="1" thickBot="1">
      <c r="A8" s="71"/>
      <c r="B8" s="73" t="s">
        <v>12</v>
      </c>
      <c r="C8" s="73" t="s">
        <v>13</v>
      </c>
      <c r="D8" s="113" t="s">
        <v>24</v>
      </c>
      <c r="E8" s="73" t="s">
        <v>53</v>
      </c>
      <c r="F8" s="114" t="s">
        <v>54</v>
      </c>
      <c r="G8" s="115" t="s">
        <v>15</v>
      </c>
      <c r="H8" s="116" t="s">
        <v>16</v>
      </c>
      <c r="I8" s="83" t="s">
        <v>33</v>
      </c>
      <c r="J8" s="82" t="s">
        <v>35</v>
      </c>
      <c r="K8" s="82" t="s">
        <v>34</v>
      </c>
      <c r="L8" s="117" t="s">
        <v>55</v>
      </c>
      <c r="M8" s="118"/>
      <c r="N8" s="69" t="s">
        <v>17</v>
      </c>
      <c r="O8" s="81" t="s">
        <v>18</v>
      </c>
      <c r="P8" s="67" t="s">
        <v>19</v>
      </c>
      <c r="Q8" s="2"/>
      <c r="R8" s="119" t="s">
        <v>56</v>
      </c>
    </row>
    <row r="9" spans="1:18" ht="36" customHeight="1" thickTop="1" thickBot="1">
      <c r="A9" s="71"/>
      <c r="B9" s="73" t="s">
        <v>12</v>
      </c>
      <c r="C9" s="73"/>
      <c r="D9" s="120"/>
      <c r="E9" s="73"/>
      <c r="F9" s="114"/>
      <c r="G9" s="121"/>
      <c r="H9" s="116" t="s">
        <v>33</v>
      </c>
      <c r="I9" s="83" t="s">
        <v>33</v>
      </c>
      <c r="J9" s="83"/>
      <c r="K9" s="83" t="s">
        <v>32</v>
      </c>
      <c r="L9" s="94" t="s">
        <v>22</v>
      </c>
      <c r="M9" s="122" t="s">
        <v>23</v>
      </c>
      <c r="N9" s="69"/>
      <c r="O9" s="81"/>
      <c r="P9" s="67"/>
      <c r="Q9" s="2"/>
      <c r="R9" s="123"/>
    </row>
    <row r="10" spans="1:18" ht="37.5" customHeight="1" thickTop="1" thickBot="1">
      <c r="A10" s="71"/>
      <c r="B10" s="73"/>
      <c r="C10" s="73"/>
      <c r="D10" s="120"/>
      <c r="E10" s="73"/>
      <c r="F10" s="114"/>
      <c r="G10" s="124" t="s">
        <v>20</v>
      </c>
      <c r="H10" s="116"/>
      <c r="I10" s="83"/>
      <c r="J10" s="83"/>
      <c r="K10" s="83"/>
      <c r="L10" s="125"/>
      <c r="M10" s="88"/>
      <c r="N10" s="69"/>
      <c r="O10" s="81"/>
      <c r="P10" s="67"/>
      <c r="Q10" s="2"/>
      <c r="R10" s="126"/>
    </row>
    <row r="11" spans="1:18" ht="30" customHeight="1" thickTop="1">
      <c r="A11" s="32">
        <v>1</v>
      </c>
      <c r="B11" s="37">
        <v>41771</v>
      </c>
      <c r="C11" s="34" t="s">
        <v>80</v>
      </c>
      <c r="D11" s="38" t="s">
        <v>74</v>
      </c>
      <c r="E11" s="35" t="s">
        <v>81</v>
      </c>
      <c r="F11" s="36" t="s">
        <v>82</v>
      </c>
      <c r="G11" s="127"/>
      <c r="H11" s="128">
        <f t="shared" ref="H11:H12" si="1">IF($D$3="si",($G$5/$G$6*G11),IF($D$3="no",G11*$G$4,0))</f>
        <v>0</v>
      </c>
      <c r="I11" s="129"/>
      <c r="J11" s="27">
        <v>110</v>
      </c>
      <c r="K11" s="28"/>
      <c r="L11" s="28"/>
      <c r="M11" s="29"/>
      <c r="N11" s="30">
        <f t="shared" ref="N11:N12" si="2">SUM(H11:M11)</f>
        <v>110</v>
      </c>
      <c r="O11" s="33"/>
      <c r="P11" s="31" t="str">
        <f t="shared" ref="P11:P12" si="3">IF(F11="Milano","X","")</f>
        <v/>
      </c>
      <c r="Q11" s="2"/>
      <c r="R11" s="130">
        <v>21.11</v>
      </c>
    </row>
    <row r="12" spans="1:18" ht="30" customHeight="1">
      <c r="A12" s="32">
        <v>2</v>
      </c>
      <c r="B12" s="37">
        <v>41773</v>
      </c>
      <c r="C12" s="34" t="s">
        <v>80</v>
      </c>
      <c r="D12" s="38" t="s">
        <v>74</v>
      </c>
      <c r="E12" s="35" t="s">
        <v>81</v>
      </c>
      <c r="F12" s="36" t="s">
        <v>82</v>
      </c>
      <c r="G12" s="127"/>
      <c r="H12" s="128">
        <f t="shared" si="1"/>
        <v>0</v>
      </c>
      <c r="I12" s="129"/>
      <c r="J12" s="27">
        <v>150</v>
      </c>
      <c r="K12" s="28"/>
      <c r="L12" s="28"/>
      <c r="M12" s="29"/>
      <c r="N12" s="30">
        <f t="shared" si="2"/>
        <v>150</v>
      </c>
      <c r="O12" s="33"/>
      <c r="P12" s="31" t="str">
        <f t="shared" si="3"/>
        <v/>
      </c>
      <c r="Q12" s="2"/>
      <c r="R12" s="130">
        <v>28.79</v>
      </c>
    </row>
    <row r="13" spans="1:18" ht="30" customHeight="1">
      <c r="A13" s="131">
        <v>3</v>
      </c>
      <c r="B13" s="143">
        <v>41772</v>
      </c>
      <c r="C13" s="149" t="s">
        <v>80</v>
      </c>
      <c r="D13" s="147" t="s">
        <v>85</v>
      </c>
      <c r="E13" s="132" t="s">
        <v>81</v>
      </c>
      <c r="F13" s="133" t="s">
        <v>82</v>
      </c>
      <c r="G13" s="134"/>
      <c r="H13" s="135"/>
      <c r="I13" s="136"/>
      <c r="J13" s="137"/>
      <c r="K13" s="137"/>
      <c r="L13" s="137">
        <v>115</v>
      </c>
      <c r="M13" s="138"/>
      <c r="N13" s="139">
        <v>115</v>
      </c>
      <c r="O13" s="140">
        <v>115</v>
      </c>
      <c r="P13" s="141"/>
      <c r="Q13" s="142"/>
      <c r="R13" s="130">
        <v>22.33</v>
      </c>
    </row>
    <row r="14" spans="1:18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1:18">
      <c r="A15" s="55"/>
      <c r="B15" s="56"/>
      <c r="C15" s="57"/>
      <c r="D15" s="58"/>
      <c r="E15" s="58"/>
      <c r="F15" s="59"/>
      <c r="G15" s="60"/>
      <c r="H15" s="61"/>
      <c r="I15" s="62"/>
      <c r="J15" s="62"/>
      <c r="K15" s="62"/>
      <c r="L15" s="62"/>
      <c r="M15" s="62"/>
      <c r="N15" s="63"/>
      <c r="O15" s="64"/>
      <c r="P15" s="144"/>
    </row>
    <row r="16" spans="1:18">
      <c r="A16" s="46"/>
      <c r="B16" s="54" t="s">
        <v>36</v>
      </c>
      <c r="C16" s="54"/>
      <c r="D16" s="54"/>
      <c r="E16" s="47"/>
      <c r="F16" s="47"/>
      <c r="G16" s="54" t="s">
        <v>38</v>
      </c>
      <c r="H16" s="54"/>
      <c r="I16" s="54"/>
      <c r="J16" s="47"/>
      <c r="K16" s="47"/>
      <c r="L16" s="54" t="s">
        <v>37</v>
      </c>
      <c r="M16" s="54"/>
      <c r="N16" s="54"/>
      <c r="O16" s="47"/>
      <c r="P16" s="144"/>
    </row>
    <row r="17" spans="1:16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144"/>
    </row>
    <row r="18" spans="1:16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</row>
  </sheetData>
  <mergeCells count="27">
    <mergeCell ref="O8:O10"/>
    <mergeCell ref="P8:P10"/>
    <mergeCell ref="R8:R10"/>
    <mergeCell ref="L9:L10"/>
    <mergeCell ref="M9:M10"/>
    <mergeCell ref="H8:H10"/>
    <mergeCell ref="I8:I10"/>
    <mergeCell ref="J8:J10"/>
    <mergeCell ref="K8:K10"/>
    <mergeCell ref="L8:M8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B1:C1"/>
    <mergeCell ref="D1:E1"/>
    <mergeCell ref="B2:C2"/>
    <mergeCell ref="D2:E2"/>
    <mergeCell ref="B3:C3"/>
    <mergeCell ref="D3:E3"/>
  </mergeCells>
  <conditionalFormatting sqref="M1">
    <cfRule type="cellIs" dxfId="0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15:M15 H11:M12">
      <formula1>0</formula1>
      <formula2>0</formula2>
    </dataValidation>
    <dataValidation type="whole" operator="greaterThanOrEqual" allowBlank="1" showErrorMessage="1" errorTitle="Valore" error="Inserire un numero maggiore o uguale a 0 (zero)!" sqref="N15 N11:N12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textLength" operator="greaterThan" allowBlank="1" showErrorMessage="1" sqref="D15:E15 D11:E12">
      <formula1>1</formula1>
      <formula2>0</formula2>
    </dataValidation>
    <dataValidation type="textLength" operator="greaterThan" sqref="F15 F11:F12">
      <formula1>1</formula1>
      <formula2>0</formula2>
    </dataValidation>
    <dataValidation type="date" operator="greaterThanOrEqual" showErrorMessage="1" errorTitle="Data" error="Inserire una data superiore al 1/11/2000" sqref="B15 B11:B12">
      <formula1>36831</formula1>
      <formula2>0</formula2>
    </dataValidation>
    <dataValidation type="textLength" operator="greaterThan" allowBlank="1" sqref="C15 C11:C12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Nota Spese Italia</vt:lpstr>
      <vt:lpstr>Nota Spese AED</vt:lpstr>
      <vt:lpstr>Nota Spese EGP</vt:lpstr>
      <vt:lpstr>Nota Spese SAR</vt:lpstr>
      <vt:lpstr>'Nota Spese Italia'!Print_Area</vt:lpstr>
      <vt:lpstr>'Nota Spese Italia'!Print_Titles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2014-05-21T08:51:04Z</cp:lastPrinted>
  <dcterms:created xsi:type="dcterms:W3CDTF">2007-03-06T14:42:56Z</dcterms:created>
  <dcterms:modified xsi:type="dcterms:W3CDTF">2014-05-21T11:07:05Z</dcterms:modified>
</cp:coreProperties>
</file>