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60" windowWidth="25440" windowHeight="14220" tabRatio="433" activeTab="2"/>
  </bookViews>
  <sheets>
    <sheet name="Nota Spese Italia" sheetId="1" r:id="rId1"/>
    <sheet name="SAR" sheetId="3" r:id="rId2"/>
    <sheet name="GBP" sheetId="2" r:id="rId3"/>
  </sheets>
  <definedNames>
    <definedName name="_xlnm.Print_Area" localSheetId="0">'Nota Spese Italia'!$A$1:$S$46</definedName>
    <definedName name="_xlnm.Print_Titles" localSheetId="0">'Nota Spese Italia'!$7:$10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" i="2"/>
  <c r="R3"/>
  <c r="R5"/>
  <c r="N21"/>
  <c r="A21"/>
  <c r="A22"/>
  <c r="A23"/>
  <c r="A24"/>
  <c r="A25"/>
  <c r="A26"/>
  <c r="A27"/>
  <c r="A28"/>
  <c r="R2"/>
  <c r="N16"/>
  <c r="A13"/>
  <c r="A14"/>
  <c r="A15"/>
  <c r="A16"/>
  <c r="A17"/>
  <c r="A18"/>
  <c r="A19"/>
  <c r="A20"/>
  <c r="N20"/>
  <c r="N22"/>
  <c r="N23"/>
  <c r="N24"/>
  <c r="N25"/>
  <c r="N26"/>
  <c r="N27"/>
  <c r="N13"/>
  <c r="N14"/>
  <c r="N15"/>
  <c r="N17"/>
  <c r="N18"/>
  <c r="N19"/>
  <c r="M7"/>
  <c r="J7"/>
  <c r="L7"/>
  <c r="K7"/>
  <c r="H11"/>
  <c r="H12"/>
  <c r="H28"/>
  <c r="H7"/>
  <c r="P1"/>
  <c r="P27"/>
  <c r="H27"/>
  <c r="A12"/>
  <c r="R1" i="3"/>
  <c r="R5"/>
  <c r="R3"/>
  <c r="P3"/>
  <c r="A13"/>
  <c r="A14"/>
  <c r="A15"/>
  <c r="A16"/>
  <c r="A17"/>
  <c r="A18"/>
  <c r="A19"/>
  <c r="A20"/>
  <c r="A21"/>
  <c r="A22"/>
  <c r="A12"/>
  <c r="H19" i="1"/>
  <c r="H18"/>
  <c r="H17"/>
  <c r="H16"/>
  <c r="H13"/>
  <c r="H12"/>
  <c r="H11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N13"/>
  <c r="N14"/>
  <c r="N15"/>
  <c r="N16"/>
  <c r="N17"/>
  <c r="N18"/>
  <c r="N19"/>
  <c r="N20"/>
  <c r="P22" i="3"/>
  <c r="H22"/>
  <c r="N22"/>
  <c r="P21"/>
  <c r="H21"/>
  <c r="N21"/>
  <c r="P20"/>
  <c r="P19"/>
  <c r="P18"/>
  <c r="H18"/>
  <c r="N18"/>
  <c r="P17"/>
  <c r="H17"/>
  <c r="P16"/>
  <c r="H16"/>
  <c r="P15"/>
  <c r="H15"/>
  <c r="N15"/>
  <c r="P14"/>
  <c r="H14"/>
  <c r="N14"/>
  <c r="P13"/>
  <c r="H13"/>
  <c r="N13"/>
  <c r="P12"/>
  <c r="H12"/>
  <c r="N12"/>
  <c r="P11"/>
  <c r="H11"/>
  <c r="N11"/>
  <c r="N7"/>
  <c r="H7"/>
  <c r="I7"/>
  <c r="J7"/>
  <c r="K7"/>
  <c r="L7"/>
  <c r="M7"/>
  <c r="P7"/>
  <c r="O7"/>
  <c r="G7"/>
  <c r="P1"/>
  <c r="P5"/>
  <c r="M1"/>
  <c r="P28" i="2"/>
  <c r="P12"/>
  <c r="N12"/>
  <c r="P11"/>
  <c r="N11"/>
  <c r="N7"/>
  <c r="I7"/>
  <c r="P7"/>
  <c r="O7"/>
  <c r="G7"/>
  <c r="P3"/>
  <c r="P5"/>
  <c r="P16" i="1"/>
  <c r="P15"/>
  <c r="P14"/>
  <c r="P13"/>
  <c r="P18"/>
  <c r="N12"/>
  <c r="P12"/>
  <c r="N11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7"/>
  <c r="I7"/>
  <c r="J7"/>
  <c r="K7"/>
  <c r="L7"/>
  <c r="M7"/>
  <c r="P1"/>
  <c r="O7"/>
  <c r="P3"/>
  <c r="P5"/>
  <c r="G7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7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7"/>
  <c r="P11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<sst xmlns="http://schemas.openxmlformats.org/spreadsheetml/2006/main" count="280" uniqueCount="83">
  <si>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</si>
  <si>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</si>
  <si>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</si>
  <si>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</si>
  <si>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</si>
  <si>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</si>
  <si>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</si>
  <si>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</si>
  <si>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</si>
  <si>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</si>
  <si>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</si>
  <si>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</si>
  <si>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</si>
  <si>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</si>
  <si>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</si>
  <si>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</si>
  <si>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</si>
  <si>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</si>
  <si>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</si>
  <si>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</si>
  <si>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</si>
  <si>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</si>
  <si>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</si>
  <si>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</si>
  <si>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</si>
  <si>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</si>
  <si>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</si>
  <si>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</si>
  <si>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</si>
  <si>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</si>
  <si>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</si>
  <si>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</si>
  <si>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</si>
  <si>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</si>
  <si>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</si>
  <si>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</si>
  <si>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</si>
  <si>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</si>
  <si>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</si>
  <si>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Benzina</t>
  </si>
  <si>
    <t>a/r Milano-Torino</t>
  </si>
  <si>
    <t>Mostapha Maanna</t>
  </si>
  <si>
    <t xml:space="preserve">Commercial meetings </t>
  </si>
  <si>
    <t>Abbonamento treno</t>
  </si>
  <si>
    <t>colazione</t>
  </si>
  <si>
    <t>a/r Linate-Torino</t>
  </si>
  <si>
    <t>Parcheggio</t>
  </si>
  <si>
    <t>Milano</t>
  </si>
  <si>
    <t>Training al cliente</t>
  </si>
  <si>
    <t>Pranzo</t>
  </si>
  <si>
    <t>No</t>
  </si>
  <si>
    <t>SPESE ESTERO</t>
  </si>
  <si>
    <t>Paese</t>
  </si>
  <si>
    <t>Valuta</t>
  </si>
  <si>
    <t>SPESE VITTO / ALLOGGIO</t>
  </si>
  <si>
    <t>Controvalore € Carta Credito</t>
  </si>
  <si>
    <t>Hotel</t>
  </si>
  <si>
    <t>Londra</t>
  </si>
  <si>
    <t>Pounds</t>
  </si>
  <si>
    <t>POC</t>
  </si>
  <si>
    <t>cena</t>
  </si>
  <si>
    <t>Commercial meeting</t>
  </si>
  <si>
    <t>Taxi</t>
  </si>
  <si>
    <t>Prelievo</t>
  </si>
  <si>
    <t>Internet</t>
  </si>
  <si>
    <t>Treno</t>
  </si>
  <si>
    <t>Saudi</t>
  </si>
  <si>
    <t>Sar</t>
  </si>
  <si>
    <t>taxi</t>
  </si>
  <si>
    <t>saudi</t>
  </si>
  <si>
    <t>Cash</t>
  </si>
  <si>
    <t>Cena</t>
  </si>
  <si>
    <t>October 2013</t>
  </si>
  <si>
    <t>10_01</t>
  </si>
  <si>
    <t>(importi in Valuta SAR)</t>
  </si>
  <si>
    <t>Colazione</t>
  </si>
  <si>
    <t>Pre-sales Saudi</t>
  </si>
  <si>
    <r>
      <t xml:space="preserve">taxi </t>
    </r>
    <r>
      <rPr>
        <b/>
        <sz val="14"/>
        <color rgb="FFFF0000"/>
        <rFont val="Gulim"/>
        <family val="2"/>
      </rPr>
      <t>(manca giustificativo)</t>
    </r>
  </si>
  <si>
    <t>10_02</t>
  </si>
  <si>
    <t>(importi in Valuta GBP)</t>
  </si>
  <si>
    <t>10_03</t>
  </si>
  <si>
    <t xml:space="preserve"> </t>
  </si>
  <si>
    <t>Restituzione contanti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</si>
</sst>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i/>
      <sz val="20"/>
      <color indexed="10"/>
      <name val="Gulim"/>
      <family val="2"/>
    </font>
    <font>
      <b/>
      <sz val="14"/>
      <color rgb="FFFF0000"/>
      <name val="Gulim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26"/>
      </patternFill>
    </fill>
  </fills>
  <borders count="7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0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4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70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171" fontId="1" fillId="0" borderId="16" xfId="0" applyNumberFormat="1" applyFont="1" applyBorder="1" applyAlignment="1" applyProtection="1">
      <alignment horizontal="right" vertical="center"/>
      <protection locked="0"/>
    </xf>
    <xf numFmtId="171" fontId="1" fillId="0" borderId="14" xfId="0" applyNumberFormat="1" applyFont="1" applyBorder="1" applyAlignment="1" applyProtection="1">
      <alignment horizontal="righ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64" fontId="1" fillId="3" borderId="21" xfId="1" applyFont="1" applyFill="1" applyBorder="1" applyAlignment="1" applyProtection="1">
      <alignment horizontal="right" vertical="center"/>
    </xf>
    <xf numFmtId="0" fontId="2" fillId="0" borderId="22" xfId="0" applyFont="1" applyBorder="1" applyAlignment="1" applyProtection="1">
      <alignment vertical="center"/>
    </xf>
    <xf numFmtId="169" fontId="1" fillId="6" borderId="23" xfId="0" applyNumberFormat="1" applyFont="1" applyFill="1" applyBorder="1" applyAlignment="1" applyProtection="1">
      <alignment horizontal="center" vertical="center"/>
    </xf>
    <xf numFmtId="4" fontId="1" fillId="4" borderId="21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170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8" xfId="0" applyNumberFormat="1" applyFont="1" applyBorder="1" applyAlignment="1" applyProtection="1">
      <alignment horizontal="center" vertical="center" wrapText="1"/>
    </xf>
    <xf numFmtId="0" fontId="1" fillId="8" borderId="33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vertical="center"/>
    </xf>
    <xf numFmtId="0" fontId="1" fillId="8" borderId="35" xfId="0" applyNumberFormat="1" applyFont="1" applyFill="1" applyBorder="1" applyAlignment="1" applyProtection="1">
      <alignment vertical="center"/>
    </xf>
    <xf numFmtId="0" fontId="2" fillId="7" borderId="29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38" xfId="0" applyFont="1" applyFill="1" applyBorder="1" applyAlignment="1" applyProtection="1">
      <alignment horizontal="center" vertical="center"/>
    </xf>
    <xf numFmtId="168" fontId="1" fillId="2" borderId="49" xfId="0" applyNumberFormat="1" applyFont="1" applyFill="1" applyBorder="1" applyAlignment="1" applyProtection="1">
      <alignment horizontal="right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16" xfId="0" applyNumberFormat="1" applyFont="1" applyBorder="1" applyAlignment="1" applyProtection="1">
      <alignment horizontal="right" vertical="center"/>
    </xf>
    <xf numFmtId="0" fontId="1" fillId="9" borderId="54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38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52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1" fontId="1" fillId="0" borderId="52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3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58" xfId="0" applyNumberFormat="1" applyFont="1" applyFill="1" applyBorder="1" applyAlignment="1" applyProtection="1">
      <alignment horizontal="center" vertical="center"/>
    </xf>
    <xf numFmtId="4" fontId="1" fillId="2" borderId="59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5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0" fontId="2" fillId="0" borderId="73" xfId="0" applyFont="1" applyBorder="1" applyAlignment="1" applyProtection="1">
      <alignment vertical="center"/>
    </xf>
    <xf numFmtId="171" fontId="1" fillId="0" borderId="74" xfId="0" applyNumberFormat="1" applyFont="1" applyBorder="1" applyAlignment="1" applyProtection="1">
      <alignment horizontal="right" vertical="center"/>
      <protection locked="0"/>
    </xf>
    <xf numFmtId="0" fontId="2" fillId="9" borderId="0" xfId="0" applyFont="1" applyFill="1" applyBorder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172" fontId="14" fillId="0" borderId="0" xfId="0" applyNumberFormat="1" applyFont="1" applyAlignment="1" applyProtection="1">
      <alignment vertical="center"/>
    </xf>
    <xf numFmtId="164" fontId="1" fillId="11" borderId="21" xfId="1" applyFont="1" applyFill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center" vertical="center" textRotation="180"/>
    </xf>
    <xf numFmtId="0" fontId="2" fillId="3" borderId="44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1" fillId="6" borderId="3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29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4" fontId="1" fillId="0" borderId="41" xfId="0" applyNumberFormat="1" applyFont="1" applyBorder="1" applyAlignment="1" applyProtection="1">
      <alignment horizontal="center" vertical="center" wrapText="1"/>
    </xf>
    <xf numFmtId="4" fontId="1" fillId="0" borderId="25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49" fontId="2" fillId="4" borderId="26" xfId="0" applyNumberFormat="1" applyFont="1" applyFill="1" applyBorder="1" applyAlignment="1" applyProtection="1">
      <alignment horizontal="left" vertical="center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2" fillId="5" borderId="27" xfId="0" applyNumberFormat="1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/>
    </xf>
    <xf numFmtId="0" fontId="2" fillId="7" borderId="37" xfId="0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10" borderId="55" xfId="0" applyNumberFormat="1" applyFont="1" applyFill="1" applyBorder="1" applyAlignment="1" applyProtection="1">
      <alignment horizontal="center" vertical="center"/>
    </xf>
    <xf numFmtId="0" fontId="1" fillId="10" borderId="56" xfId="0" applyNumberFormat="1" applyFont="1" applyFill="1" applyBorder="1" applyAlignment="1" applyProtection="1">
      <alignment horizontal="center" vertical="center"/>
    </xf>
    <xf numFmtId="0" fontId="1" fillId="10" borderId="57" xfId="0" applyNumberFormat="1" applyFont="1" applyFill="1" applyBorder="1" applyAlignment="1" applyProtection="1">
      <alignment horizontal="center" vertical="center"/>
    </xf>
    <xf numFmtId="38" fontId="1" fillId="2" borderId="36" xfId="0" applyNumberFormat="1" applyFont="1" applyFill="1" applyBorder="1" applyAlignment="1" applyProtection="1">
      <alignment horizontal="center" vertical="center"/>
    </xf>
    <xf numFmtId="38" fontId="1" fillId="2" borderId="37" xfId="0" applyNumberFormat="1" applyFont="1" applyFill="1" applyBorder="1" applyAlignment="1" applyProtection="1">
      <alignment horizontal="center" vertical="center"/>
    </xf>
    <xf numFmtId="0" fontId="2" fillId="7" borderId="59" xfId="0" applyFont="1" applyFill="1" applyBorder="1" applyAlignment="1" applyProtection="1">
      <alignment horizontal="center" vertical="center" wrapText="1"/>
    </xf>
    <xf numFmtId="0" fontId="2" fillId="7" borderId="59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</cellXfs>
  <cellStyles count="20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46"/>
  <sheetViews>
    <sheetView view="pageBreakPreview" zoomScale="60" zoomScaleNormal="75" zoomScalePageLayoutView="75" workbookViewId="0">
      <pane ySplit="5" topLeftCell="A6" activePane="bottomLeft" state="frozen"/>
      <selection pane="bottomLeft" activeCell="E23" sqref="E23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31.85546875" style="2" bestFit="1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15" t="s">
        <v>0</v>
      </c>
      <c r="C1" s="115"/>
      <c r="D1" s="115"/>
      <c r="E1" s="116" t="s">
        <v>41</v>
      </c>
      <c r="F1" s="116"/>
      <c r="G1" s="44" t="s">
        <v>72</v>
      </c>
      <c r="H1" s="43" t="s">
        <v>73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1063.0949999999998</v>
      </c>
      <c r="Q1" s="3" t="s">
        <v>27</v>
      </c>
    </row>
    <row r="2" spans="1:19" s="8" customFormat="1" ht="35.25" customHeight="1">
      <c r="A2" s="4"/>
      <c r="B2" s="117" t="s">
        <v>2</v>
      </c>
      <c r="C2" s="117"/>
      <c r="D2" s="117"/>
      <c r="E2" s="116"/>
      <c r="F2" s="116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17" t="s">
        <v>25</v>
      </c>
      <c r="C3" s="117"/>
      <c r="D3" s="117"/>
      <c r="E3" s="116" t="s">
        <v>26</v>
      </c>
      <c r="F3" s="116"/>
      <c r="N3" s="10" t="s">
        <v>4</v>
      </c>
      <c r="O3" s="11"/>
      <c r="P3" s="12">
        <f>+O7</f>
        <v>657.7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0.58099999999999996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2"/>
      <c r="D5" s="20"/>
      <c r="E5" s="49">
        <v>9</v>
      </c>
      <c r="F5" s="14"/>
      <c r="G5" s="10" t="s">
        <v>7</v>
      </c>
      <c r="H5" s="21">
        <v>1.1100000000000001</v>
      </c>
      <c r="N5" s="120" t="s">
        <v>8</v>
      </c>
      <c r="O5" s="120"/>
      <c r="P5" s="22">
        <f>P1-P2-P3-P4</f>
        <v>405.39499999999975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5"/>
      <c r="B7" s="46"/>
      <c r="C7" s="46"/>
      <c r="D7" s="47" t="s">
        <v>28</v>
      </c>
      <c r="E7" s="123" t="s">
        <v>11</v>
      </c>
      <c r="F7" s="124"/>
      <c r="G7" s="25">
        <f t="shared" ref="G7:O7" si="0">SUM(G11:G40)</f>
        <v>695</v>
      </c>
      <c r="H7" s="25">
        <f t="shared" si="0"/>
        <v>403.79499999999996</v>
      </c>
      <c r="I7" s="54">
        <f t="shared" si="0"/>
        <v>138.69999999999999</v>
      </c>
      <c r="J7" s="58">
        <f t="shared" si="0"/>
        <v>295</v>
      </c>
      <c r="K7" s="55">
        <f t="shared" si="0"/>
        <v>0</v>
      </c>
      <c r="L7" s="55">
        <f t="shared" si="0"/>
        <v>224</v>
      </c>
      <c r="M7" s="55">
        <f t="shared" si="0"/>
        <v>1.6</v>
      </c>
      <c r="N7" s="55">
        <f t="shared" si="0"/>
        <v>1063.0949999999998</v>
      </c>
      <c r="O7" s="56">
        <f t="shared" si="0"/>
        <v>657.7</v>
      </c>
      <c r="P7" s="13">
        <f>+N7-SUM(I7:M7)</f>
        <v>403.79499999999973</v>
      </c>
    </row>
    <row r="8" spans="1:19" ht="36" customHeight="1" thickTop="1" thickBot="1">
      <c r="A8" s="101"/>
      <c r="B8" s="53"/>
      <c r="C8" s="103" t="s">
        <v>13</v>
      </c>
      <c r="D8" s="105" t="s">
        <v>24</v>
      </c>
      <c r="E8" s="104" t="s">
        <v>14</v>
      </c>
      <c r="F8" s="106" t="s">
        <v>30</v>
      </c>
      <c r="G8" s="107" t="s">
        <v>15</v>
      </c>
      <c r="H8" s="108" t="s">
        <v>16</v>
      </c>
      <c r="I8" s="113" t="s">
        <v>33</v>
      </c>
      <c r="J8" s="113" t="s">
        <v>35</v>
      </c>
      <c r="K8" s="113" t="s">
        <v>34</v>
      </c>
      <c r="L8" s="121" t="s">
        <v>31</v>
      </c>
      <c r="M8" s="122"/>
      <c r="N8" s="99" t="s">
        <v>17</v>
      </c>
      <c r="O8" s="111" t="s">
        <v>18</v>
      </c>
      <c r="P8" s="98" t="s">
        <v>19</v>
      </c>
      <c r="R8" s="2"/>
    </row>
    <row r="9" spans="1:19" ht="36" customHeight="1" thickTop="1" thickBot="1">
      <c r="A9" s="102"/>
      <c r="B9" s="53" t="s">
        <v>12</v>
      </c>
      <c r="C9" s="104"/>
      <c r="D9" s="104"/>
      <c r="E9" s="104"/>
      <c r="F9" s="106"/>
      <c r="G9" s="107"/>
      <c r="H9" s="109"/>
      <c r="I9" s="114" t="s">
        <v>33</v>
      </c>
      <c r="J9" s="114"/>
      <c r="K9" s="114" t="s">
        <v>32</v>
      </c>
      <c r="L9" s="125" t="s">
        <v>22</v>
      </c>
      <c r="M9" s="118" t="s">
        <v>23</v>
      </c>
      <c r="N9" s="100"/>
      <c r="O9" s="112"/>
      <c r="P9" s="98"/>
      <c r="R9" s="2"/>
    </row>
    <row r="10" spans="1:19" ht="37.5" customHeight="1" thickTop="1" thickBot="1">
      <c r="A10" s="102"/>
      <c r="B10" s="48"/>
      <c r="C10" s="104"/>
      <c r="D10" s="104"/>
      <c r="E10" s="104"/>
      <c r="F10" s="106"/>
      <c r="G10" s="26" t="s">
        <v>20</v>
      </c>
      <c r="H10" s="110"/>
      <c r="I10" s="114"/>
      <c r="J10" s="114"/>
      <c r="K10" s="114"/>
      <c r="L10" s="126"/>
      <c r="M10" s="119"/>
      <c r="N10" s="100"/>
      <c r="O10" s="112"/>
      <c r="P10" s="98"/>
      <c r="R10" s="2"/>
    </row>
    <row r="11" spans="1:19" ht="30" customHeight="1" thickTop="1">
      <c r="A11" s="36">
        <v>1</v>
      </c>
      <c r="B11" s="27">
        <v>41539</v>
      </c>
      <c r="C11" s="28" t="s">
        <v>42</v>
      </c>
      <c r="D11" s="38" t="s">
        <v>39</v>
      </c>
      <c r="E11" s="57"/>
      <c r="F11" s="57" t="s">
        <v>40</v>
      </c>
      <c r="G11" s="71">
        <v>210</v>
      </c>
      <c r="H11" s="73">
        <f t="shared" ref="H11:H13" si="1">IF($E$3="si",($H$5/$H$6*G11),IF($E$3="no",G11*$H$4,0))</f>
        <v>122.00999999999999</v>
      </c>
      <c r="I11" s="59"/>
      <c r="J11" s="59"/>
      <c r="K11" s="29"/>
      <c r="L11" s="30"/>
      <c r="M11" s="30"/>
      <c r="N11" s="34">
        <f t="shared" ref="N11:N20" si="2">SUM(H11:M11)</f>
        <v>122.00999999999999</v>
      </c>
      <c r="O11" s="37"/>
      <c r="P11" s="35" t="str">
        <f t="shared" ref="P11:P16" si="3">IF($F11="Milano","X","")</f>
        <v/>
      </c>
      <c r="R11" s="2"/>
    </row>
    <row r="12" spans="1:19" ht="30" customHeight="1">
      <c r="A12" s="36">
        <v>2</v>
      </c>
      <c r="B12" s="27">
        <v>41564</v>
      </c>
      <c r="C12" s="28" t="s">
        <v>42</v>
      </c>
      <c r="D12" s="38" t="s">
        <v>39</v>
      </c>
      <c r="E12" s="57"/>
      <c r="F12" s="57" t="s">
        <v>40</v>
      </c>
      <c r="G12" s="71">
        <v>210</v>
      </c>
      <c r="H12" s="73">
        <f t="shared" si="1"/>
        <v>122.00999999999999</v>
      </c>
      <c r="I12" s="59"/>
      <c r="J12" s="59"/>
      <c r="K12" s="29"/>
      <c r="L12" s="30"/>
      <c r="M12" s="30"/>
      <c r="N12" s="34">
        <f t="shared" si="2"/>
        <v>122.00999999999999</v>
      </c>
      <c r="O12" s="37"/>
      <c r="P12" s="35" t="str">
        <f t="shared" si="3"/>
        <v/>
      </c>
      <c r="R12" s="2"/>
    </row>
    <row r="13" spans="1:19" ht="30" customHeight="1">
      <c r="A13" s="36">
        <v>3</v>
      </c>
      <c r="B13" s="27">
        <v>41539</v>
      </c>
      <c r="C13" s="28" t="s">
        <v>42</v>
      </c>
      <c r="D13" s="38" t="s">
        <v>39</v>
      </c>
      <c r="E13" s="57"/>
      <c r="F13" s="57" t="s">
        <v>45</v>
      </c>
      <c r="G13" s="71">
        <v>275</v>
      </c>
      <c r="H13" s="73">
        <f t="shared" si="1"/>
        <v>159.77499999999998</v>
      </c>
      <c r="I13" s="59"/>
      <c r="J13" s="59"/>
      <c r="K13" s="29"/>
      <c r="L13" s="30"/>
      <c r="M13" s="30"/>
      <c r="N13" s="34">
        <f t="shared" si="2"/>
        <v>159.77499999999998</v>
      </c>
      <c r="O13" s="37"/>
      <c r="P13" s="35" t="str">
        <f t="shared" si="3"/>
        <v/>
      </c>
      <c r="R13" s="2"/>
    </row>
    <row r="14" spans="1:19" ht="30" customHeight="1">
      <c r="A14" s="36">
        <v>4</v>
      </c>
      <c r="B14" s="27">
        <v>41564</v>
      </c>
      <c r="C14" s="28" t="s">
        <v>42</v>
      </c>
      <c r="D14" s="38" t="s">
        <v>46</v>
      </c>
      <c r="E14" s="57"/>
      <c r="F14" s="57" t="s">
        <v>47</v>
      </c>
      <c r="G14" s="71"/>
      <c r="H14" s="73"/>
      <c r="I14" s="73">
        <v>25</v>
      </c>
      <c r="J14" s="73"/>
      <c r="K14" s="75"/>
      <c r="L14" s="75"/>
      <c r="M14" s="76"/>
      <c r="N14" s="34">
        <f t="shared" si="2"/>
        <v>25</v>
      </c>
      <c r="O14" s="37">
        <v>25</v>
      </c>
      <c r="P14" s="35" t="str">
        <f t="shared" si="3"/>
        <v>X</v>
      </c>
      <c r="R14" s="2"/>
    </row>
    <row r="15" spans="1:19" ht="30" customHeight="1">
      <c r="A15" s="36">
        <v>5</v>
      </c>
      <c r="B15" s="27">
        <v>41568</v>
      </c>
      <c r="C15" s="28" t="s">
        <v>42</v>
      </c>
      <c r="D15" s="38" t="s">
        <v>46</v>
      </c>
      <c r="E15" s="57"/>
      <c r="F15" s="57" t="s">
        <v>47</v>
      </c>
      <c r="G15" s="71"/>
      <c r="H15" s="73"/>
      <c r="I15" s="73">
        <v>35.700000000000003</v>
      </c>
      <c r="J15" s="73"/>
      <c r="K15" s="75"/>
      <c r="L15" s="75"/>
      <c r="M15" s="76"/>
      <c r="N15" s="34">
        <f t="shared" si="2"/>
        <v>35.700000000000003</v>
      </c>
      <c r="O15" s="37">
        <v>35.700000000000003</v>
      </c>
      <c r="P15" s="35" t="str">
        <f t="shared" si="3"/>
        <v>X</v>
      </c>
      <c r="R15" s="2"/>
    </row>
    <row r="16" spans="1:19" ht="30" customHeight="1">
      <c r="A16" s="36">
        <v>6</v>
      </c>
      <c r="B16" s="27">
        <v>41577</v>
      </c>
      <c r="C16" s="38"/>
      <c r="D16" s="42" t="s">
        <v>43</v>
      </c>
      <c r="E16" s="39"/>
      <c r="F16" s="40"/>
      <c r="G16" s="72"/>
      <c r="H16" s="31">
        <f t="shared" ref="H16:H19" si="4">IF($E$3="si",($H$5/$H$6*G16),IF($E$3="no",G16*$H$4,0))</f>
        <v>0</v>
      </c>
      <c r="I16" s="31"/>
      <c r="J16" s="31">
        <v>295</v>
      </c>
      <c r="K16" s="32"/>
      <c r="L16" s="32"/>
      <c r="M16" s="33"/>
      <c r="N16" s="34">
        <f t="shared" si="2"/>
        <v>295</v>
      </c>
      <c r="O16" s="37">
        <v>295</v>
      </c>
      <c r="P16" s="35" t="str">
        <f t="shared" si="3"/>
        <v/>
      </c>
      <c r="R16" s="2"/>
    </row>
    <row r="17" spans="1:18" ht="30" customHeight="1">
      <c r="A17" s="36">
        <v>7</v>
      </c>
      <c r="B17" s="27">
        <v>41564</v>
      </c>
      <c r="C17" s="38" t="s">
        <v>42</v>
      </c>
      <c r="D17" s="42" t="s">
        <v>44</v>
      </c>
      <c r="E17" s="39"/>
      <c r="F17" s="40" t="s">
        <v>47</v>
      </c>
      <c r="G17" s="72"/>
      <c r="H17" s="31">
        <f t="shared" si="4"/>
        <v>0</v>
      </c>
      <c r="I17" s="31"/>
      <c r="J17" s="31"/>
      <c r="K17" s="32"/>
      <c r="L17" s="32"/>
      <c r="M17" s="33">
        <v>1.6</v>
      </c>
      <c r="N17" s="34">
        <f t="shared" si="2"/>
        <v>1.6</v>
      </c>
      <c r="O17" s="37"/>
      <c r="P17" s="35" t="str">
        <f t="shared" ref="P17:P36" si="5">IF(F17="Milano","X","")</f>
        <v>X</v>
      </c>
      <c r="R17" s="2"/>
    </row>
    <row r="18" spans="1:18" ht="30" customHeight="1">
      <c r="A18" s="36">
        <v>8</v>
      </c>
      <c r="B18" s="41">
        <v>41550</v>
      </c>
      <c r="C18" s="38" t="s">
        <v>48</v>
      </c>
      <c r="D18" s="42" t="s">
        <v>49</v>
      </c>
      <c r="E18" s="39"/>
      <c r="F18" s="40" t="s">
        <v>47</v>
      </c>
      <c r="G18" s="72"/>
      <c r="H18" s="31">
        <f t="shared" si="4"/>
        <v>0</v>
      </c>
      <c r="I18" s="31"/>
      <c r="J18" s="31"/>
      <c r="K18" s="32"/>
      <c r="L18" s="32">
        <v>224</v>
      </c>
      <c r="M18" s="33"/>
      <c r="N18" s="34">
        <f t="shared" si="2"/>
        <v>224</v>
      </c>
      <c r="O18" s="37">
        <v>224</v>
      </c>
      <c r="P18" s="35" t="str">
        <f t="shared" ref="P18" si="6">IF(F18="Milano","X","")</f>
        <v>X</v>
      </c>
      <c r="R18" s="2"/>
    </row>
    <row r="19" spans="1:18" ht="30" customHeight="1">
      <c r="A19" s="36">
        <v>9</v>
      </c>
      <c r="B19" s="41">
        <v>41557</v>
      </c>
      <c r="C19" s="38" t="s">
        <v>42</v>
      </c>
      <c r="D19" s="42" t="s">
        <v>46</v>
      </c>
      <c r="E19" s="39"/>
      <c r="F19" s="40" t="s">
        <v>47</v>
      </c>
      <c r="G19" s="72"/>
      <c r="H19" s="31">
        <f t="shared" si="4"/>
        <v>0</v>
      </c>
      <c r="I19" s="31">
        <v>78</v>
      </c>
      <c r="J19" s="31"/>
      <c r="K19" s="32"/>
      <c r="L19" s="32"/>
      <c r="M19" s="33"/>
      <c r="N19" s="34">
        <f t="shared" si="2"/>
        <v>78</v>
      </c>
      <c r="O19" s="37">
        <v>78</v>
      </c>
      <c r="P19" s="35" t="str">
        <f t="shared" si="5"/>
        <v>X</v>
      </c>
      <c r="R19" s="2"/>
    </row>
    <row r="20" spans="1:18" ht="30" customHeight="1">
      <c r="A20" s="36">
        <v>10</v>
      </c>
      <c r="B20" s="41"/>
      <c r="C20" s="38"/>
      <c r="D20" s="42"/>
      <c r="E20" s="39"/>
      <c r="F20" s="40"/>
      <c r="G20" s="72"/>
      <c r="H20" s="31"/>
      <c r="I20" s="31"/>
      <c r="J20" s="31"/>
      <c r="K20" s="32"/>
      <c r="L20" s="32"/>
      <c r="M20" s="33"/>
      <c r="N20" s="34">
        <f t="shared" si="2"/>
        <v>0</v>
      </c>
      <c r="O20" s="37"/>
      <c r="P20" s="35" t="str">
        <f t="shared" si="5"/>
        <v/>
      </c>
      <c r="R20" s="2"/>
    </row>
    <row r="21" spans="1:18" ht="30" customHeight="1">
      <c r="A21" s="36">
        <f>A20+1</f>
        <v>11</v>
      </c>
      <c r="B21" s="41"/>
      <c r="C21" s="38"/>
      <c r="D21" s="42"/>
      <c r="E21" s="39"/>
      <c r="F21" s="40"/>
      <c r="G21" s="72"/>
      <c r="H21" s="31"/>
      <c r="I21" s="31"/>
      <c r="J21" s="31"/>
      <c r="K21" s="32"/>
      <c r="L21" s="32"/>
      <c r="M21" s="33"/>
      <c r="N21" s="34">
        <f t="shared" ref="N21:N36" si="7">SUM(H21:M21)</f>
        <v>0</v>
      </c>
      <c r="O21" s="37"/>
      <c r="P21" s="35" t="str">
        <f t="shared" si="5"/>
        <v/>
      </c>
      <c r="R21" s="2"/>
    </row>
    <row r="22" spans="1:18" ht="30" customHeight="1">
      <c r="A22" s="36">
        <f t="shared" ref="A22:A40" si="8">A21+1</f>
        <v>12</v>
      </c>
      <c r="B22" s="41"/>
      <c r="C22" s="38"/>
      <c r="D22" s="42"/>
      <c r="E22" s="39"/>
      <c r="F22" s="40"/>
      <c r="G22" s="72"/>
      <c r="H22" s="31"/>
      <c r="I22" s="31"/>
      <c r="J22" s="31"/>
      <c r="K22" s="32"/>
      <c r="L22" s="32"/>
      <c r="M22" s="33"/>
      <c r="N22" s="34">
        <f t="shared" si="7"/>
        <v>0</v>
      </c>
      <c r="O22" s="37"/>
      <c r="P22" s="35" t="str">
        <f t="shared" si="5"/>
        <v/>
      </c>
      <c r="R22" s="2"/>
    </row>
    <row r="23" spans="1:18" ht="30" customHeight="1">
      <c r="A23" s="36">
        <f t="shared" si="8"/>
        <v>13</v>
      </c>
      <c r="B23" s="41"/>
      <c r="C23" s="38"/>
      <c r="D23" s="42"/>
      <c r="E23" s="39"/>
      <c r="F23" s="40"/>
      <c r="G23" s="72"/>
      <c r="H23" s="31">
        <f t="shared" ref="H23:H40" si="9">IF($E$3="si",($H$5/$H$6*G23),IF($E$3="no",G23*$H$4,0))</f>
        <v>0</v>
      </c>
      <c r="I23" s="31"/>
      <c r="J23" s="31"/>
      <c r="K23" s="32"/>
      <c r="L23" s="32"/>
      <c r="M23" s="33"/>
      <c r="N23" s="34">
        <f t="shared" si="7"/>
        <v>0</v>
      </c>
      <c r="O23" s="37"/>
      <c r="P23" s="35" t="str">
        <f t="shared" si="5"/>
        <v/>
      </c>
      <c r="R23" s="2"/>
    </row>
    <row r="24" spans="1:18" ht="30" customHeight="1">
      <c r="A24" s="36">
        <f t="shared" si="8"/>
        <v>14</v>
      </c>
      <c r="B24" s="41"/>
      <c r="C24" s="38"/>
      <c r="D24" s="42"/>
      <c r="E24" s="39"/>
      <c r="F24" s="40"/>
      <c r="G24" s="72"/>
      <c r="H24" s="31">
        <f t="shared" si="9"/>
        <v>0</v>
      </c>
      <c r="I24" s="31"/>
      <c r="J24" s="31"/>
      <c r="K24" s="32"/>
      <c r="L24" s="32"/>
      <c r="M24" s="33"/>
      <c r="N24" s="34">
        <f t="shared" si="7"/>
        <v>0</v>
      </c>
      <c r="O24" s="37"/>
      <c r="P24" s="35" t="str">
        <f t="shared" si="5"/>
        <v/>
      </c>
      <c r="R24" s="2"/>
    </row>
    <row r="25" spans="1:18" ht="30" customHeight="1">
      <c r="A25" s="36">
        <f t="shared" si="8"/>
        <v>15</v>
      </c>
      <c r="B25" s="41"/>
      <c r="C25" s="38"/>
      <c r="D25" s="42"/>
      <c r="E25" s="39"/>
      <c r="F25" s="40"/>
      <c r="G25" s="72"/>
      <c r="H25" s="31">
        <f t="shared" si="9"/>
        <v>0</v>
      </c>
      <c r="I25" s="31"/>
      <c r="J25" s="31"/>
      <c r="K25" s="32"/>
      <c r="L25" s="32"/>
      <c r="M25" s="33"/>
      <c r="N25" s="34">
        <f t="shared" si="7"/>
        <v>0</v>
      </c>
      <c r="O25" s="37"/>
      <c r="P25" s="35" t="str">
        <f t="shared" si="5"/>
        <v/>
      </c>
      <c r="R25" s="2"/>
    </row>
    <row r="26" spans="1:18" ht="30" customHeight="1">
      <c r="A26" s="36">
        <f t="shared" si="8"/>
        <v>16</v>
      </c>
      <c r="B26" s="41"/>
      <c r="C26" s="38"/>
      <c r="D26" s="42"/>
      <c r="E26" s="39"/>
      <c r="F26" s="40"/>
      <c r="G26" s="72"/>
      <c r="H26" s="31">
        <f t="shared" si="9"/>
        <v>0</v>
      </c>
      <c r="I26" s="31"/>
      <c r="J26" s="31"/>
      <c r="K26" s="32"/>
      <c r="L26" s="32"/>
      <c r="M26" s="33"/>
      <c r="N26" s="34">
        <f t="shared" si="7"/>
        <v>0</v>
      </c>
      <c r="O26" s="37"/>
      <c r="P26" s="35" t="str">
        <f t="shared" si="5"/>
        <v/>
      </c>
      <c r="R26" s="2"/>
    </row>
    <row r="27" spans="1:18" ht="30" customHeight="1">
      <c r="A27" s="36">
        <f t="shared" si="8"/>
        <v>17</v>
      </c>
      <c r="B27" s="41"/>
      <c r="C27" s="38"/>
      <c r="D27" s="42"/>
      <c r="E27" s="39"/>
      <c r="F27" s="40"/>
      <c r="G27" s="72"/>
      <c r="H27" s="31">
        <f t="shared" si="9"/>
        <v>0</v>
      </c>
      <c r="I27" s="31"/>
      <c r="J27" s="31"/>
      <c r="K27" s="32"/>
      <c r="L27" s="32"/>
      <c r="M27" s="33"/>
      <c r="N27" s="34">
        <f t="shared" si="7"/>
        <v>0</v>
      </c>
      <c r="O27" s="37"/>
      <c r="P27" s="35" t="str">
        <f t="shared" si="5"/>
        <v/>
      </c>
      <c r="R27" s="2"/>
    </row>
    <row r="28" spans="1:18" ht="30" customHeight="1">
      <c r="A28" s="36">
        <f t="shared" si="8"/>
        <v>18</v>
      </c>
      <c r="B28" s="41"/>
      <c r="C28" s="38"/>
      <c r="D28" s="42"/>
      <c r="E28" s="39"/>
      <c r="F28" s="40"/>
      <c r="G28" s="72"/>
      <c r="H28" s="31">
        <f t="shared" si="9"/>
        <v>0</v>
      </c>
      <c r="I28" s="31"/>
      <c r="J28" s="31"/>
      <c r="K28" s="32"/>
      <c r="L28" s="32"/>
      <c r="M28" s="33"/>
      <c r="N28" s="34">
        <f t="shared" si="7"/>
        <v>0</v>
      </c>
      <c r="O28" s="37"/>
      <c r="P28" s="35" t="str">
        <f t="shared" si="5"/>
        <v/>
      </c>
      <c r="R28" s="2"/>
    </row>
    <row r="29" spans="1:18" ht="30" customHeight="1">
      <c r="A29" s="36">
        <f t="shared" si="8"/>
        <v>19</v>
      </c>
      <c r="B29" s="41"/>
      <c r="C29" s="38"/>
      <c r="D29" s="42"/>
      <c r="E29" s="39"/>
      <c r="F29" s="40"/>
      <c r="G29" s="72"/>
      <c r="H29" s="31">
        <f t="shared" si="9"/>
        <v>0</v>
      </c>
      <c r="I29" s="31"/>
      <c r="J29" s="31"/>
      <c r="K29" s="32"/>
      <c r="L29" s="32"/>
      <c r="M29" s="33"/>
      <c r="N29" s="34">
        <f t="shared" si="7"/>
        <v>0</v>
      </c>
      <c r="O29" s="37"/>
      <c r="P29" s="35" t="str">
        <f t="shared" si="5"/>
        <v/>
      </c>
      <c r="R29" s="2"/>
    </row>
    <row r="30" spans="1:18" ht="30" customHeight="1">
      <c r="A30" s="36">
        <f t="shared" si="8"/>
        <v>20</v>
      </c>
      <c r="B30" s="41"/>
      <c r="C30" s="38"/>
      <c r="D30" s="42"/>
      <c r="E30" s="39"/>
      <c r="F30" s="40"/>
      <c r="G30" s="72"/>
      <c r="H30" s="31">
        <f t="shared" si="9"/>
        <v>0</v>
      </c>
      <c r="I30" s="31"/>
      <c r="J30" s="31"/>
      <c r="K30" s="32"/>
      <c r="L30" s="32"/>
      <c r="M30" s="33"/>
      <c r="N30" s="34">
        <f t="shared" si="7"/>
        <v>0</v>
      </c>
      <c r="O30" s="37"/>
      <c r="P30" s="35" t="str">
        <f t="shared" si="5"/>
        <v/>
      </c>
      <c r="R30" s="2"/>
    </row>
    <row r="31" spans="1:18" ht="30" customHeight="1">
      <c r="A31" s="36">
        <f t="shared" si="8"/>
        <v>21</v>
      </c>
      <c r="B31" s="41"/>
      <c r="C31" s="38"/>
      <c r="D31" s="42"/>
      <c r="E31" s="39"/>
      <c r="F31" s="40"/>
      <c r="G31" s="72"/>
      <c r="H31" s="31">
        <f t="shared" si="9"/>
        <v>0</v>
      </c>
      <c r="I31" s="31"/>
      <c r="J31" s="31"/>
      <c r="K31" s="32"/>
      <c r="L31" s="32"/>
      <c r="M31" s="33"/>
      <c r="N31" s="34">
        <f t="shared" si="7"/>
        <v>0</v>
      </c>
      <c r="O31" s="37"/>
      <c r="P31" s="35" t="str">
        <f t="shared" si="5"/>
        <v/>
      </c>
      <c r="R31" s="2"/>
    </row>
    <row r="32" spans="1:18" ht="30" customHeight="1">
      <c r="A32" s="36">
        <f t="shared" si="8"/>
        <v>22</v>
      </c>
      <c r="B32" s="41"/>
      <c r="C32" s="38"/>
      <c r="D32" s="42"/>
      <c r="E32" s="39"/>
      <c r="F32" s="40"/>
      <c r="G32" s="72"/>
      <c r="H32" s="31">
        <f t="shared" si="9"/>
        <v>0</v>
      </c>
      <c r="I32" s="31"/>
      <c r="J32" s="31"/>
      <c r="K32" s="32"/>
      <c r="L32" s="32"/>
      <c r="M32" s="33"/>
      <c r="N32" s="34">
        <f t="shared" si="7"/>
        <v>0</v>
      </c>
      <c r="O32" s="37"/>
      <c r="P32" s="35" t="str">
        <f t="shared" si="5"/>
        <v/>
      </c>
      <c r="R32" s="2"/>
    </row>
    <row r="33" spans="1:18" ht="30" customHeight="1">
      <c r="A33" s="36">
        <f t="shared" si="8"/>
        <v>23</v>
      </c>
      <c r="B33" s="41"/>
      <c r="C33" s="38"/>
      <c r="D33" s="42"/>
      <c r="E33" s="39"/>
      <c r="F33" s="40"/>
      <c r="G33" s="72"/>
      <c r="H33" s="31">
        <f t="shared" si="9"/>
        <v>0</v>
      </c>
      <c r="I33" s="31"/>
      <c r="J33" s="31"/>
      <c r="K33" s="32"/>
      <c r="L33" s="32"/>
      <c r="M33" s="33"/>
      <c r="N33" s="34">
        <f t="shared" si="7"/>
        <v>0</v>
      </c>
      <c r="O33" s="37"/>
      <c r="P33" s="35" t="str">
        <f t="shared" si="5"/>
        <v/>
      </c>
      <c r="R33" s="2"/>
    </row>
    <row r="34" spans="1:18" ht="30" customHeight="1">
      <c r="A34" s="36">
        <f t="shared" si="8"/>
        <v>24</v>
      </c>
      <c r="B34" s="41"/>
      <c r="C34" s="38"/>
      <c r="D34" s="42"/>
      <c r="E34" s="39"/>
      <c r="F34" s="40"/>
      <c r="G34" s="72"/>
      <c r="H34" s="31">
        <f t="shared" si="9"/>
        <v>0</v>
      </c>
      <c r="I34" s="31"/>
      <c r="J34" s="31"/>
      <c r="K34" s="32"/>
      <c r="L34" s="32"/>
      <c r="M34" s="33"/>
      <c r="N34" s="34">
        <f t="shared" si="7"/>
        <v>0</v>
      </c>
      <c r="O34" s="37"/>
      <c r="P34" s="35" t="str">
        <f t="shared" si="5"/>
        <v/>
      </c>
      <c r="R34" s="2"/>
    </row>
    <row r="35" spans="1:18" ht="30" customHeight="1">
      <c r="A35" s="36">
        <f t="shared" si="8"/>
        <v>25</v>
      </c>
      <c r="B35" s="41"/>
      <c r="C35" s="38"/>
      <c r="D35" s="42"/>
      <c r="E35" s="39"/>
      <c r="F35" s="40"/>
      <c r="G35" s="72"/>
      <c r="H35" s="31">
        <f t="shared" si="9"/>
        <v>0</v>
      </c>
      <c r="I35" s="31"/>
      <c r="J35" s="31"/>
      <c r="K35" s="32"/>
      <c r="L35" s="32"/>
      <c r="M35" s="33"/>
      <c r="N35" s="34">
        <f t="shared" si="7"/>
        <v>0</v>
      </c>
      <c r="O35" s="37"/>
      <c r="P35" s="35" t="str">
        <f t="shared" si="5"/>
        <v/>
      </c>
      <c r="R35" s="2"/>
    </row>
    <row r="36" spans="1:18" ht="30" customHeight="1">
      <c r="A36" s="36">
        <f t="shared" si="8"/>
        <v>26</v>
      </c>
      <c r="B36" s="41"/>
      <c r="C36" s="38"/>
      <c r="D36" s="42"/>
      <c r="E36" s="39"/>
      <c r="F36" s="40"/>
      <c r="G36" s="72"/>
      <c r="H36" s="31">
        <f t="shared" si="9"/>
        <v>0</v>
      </c>
      <c r="I36" s="31"/>
      <c r="J36" s="31"/>
      <c r="K36" s="32"/>
      <c r="L36" s="32"/>
      <c r="M36" s="33"/>
      <c r="N36" s="34">
        <f t="shared" si="7"/>
        <v>0</v>
      </c>
      <c r="O36" s="37"/>
      <c r="P36" s="35" t="str">
        <f t="shared" si="5"/>
        <v/>
      </c>
      <c r="R36" s="2"/>
    </row>
    <row r="37" spans="1:18" ht="30" customHeight="1">
      <c r="A37" s="36">
        <f t="shared" si="8"/>
        <v>27</v>
      </c>
      <c r="B37" s="41"/>
      <c r="C37" s="38"/>
      <c r="D37" s="42"/>
      <c r="E37" s="39"/>
      <c r="F37" s="40"/>
      <c r="G37" s="72"/>
      <c r="H37" s="31">
        <f t="shared" si="9"/>
        <v>0</v>
      </c>
      <c r="I37" s="31"/>
      <c r="J37" s="31"/>
      <c r="K37" s="32"/>
      <c r="L37" s="32"/>
      <c r="M37" s="33"/>
      <c r="N37" s="34">
        <f t="shared" ref="N37:N40" si="10">SUM(H37:M37)</f>
        <v>0</v>
      </c>
      <c r="O37" s="37"/>
      <c r="P37" s="35" t="str">
        <f t="shared" ref="P37:P40" si="11">IF(F37="Milano","X","")</f>
        <v/>
      </c>
      <c r="R37" s="2"/>
    </row>
    <row r="38" spans="1:18" ht="30" customHeight="1">
      <c r="A38" s="36">
        <f t="shared" si="8"/>
        <v>28</v>
      </c>
      <c r="B38" s="41"/>
      <c r="C38" s="38"/>
      <c r="D38" s="42"/>
      <c r="E38" s="39"/>
      <c r="F38" s="40"/>
      <c r="G38" s="72"/>
      <c r="H38" s="31">
        <f t="shared" si="9"/>
        <v>0</v>
      </c>
      <c r="I38" s="31"/>
      <c r="J38" s="31"/>
      <c r="K38" s="32"/>
      <c r="L38" s="32"/>
      <c r="M38" s="33"/>
      <c r="N38" s="34">
        <f t="shared" si="10"/>
        <v>0</v>
      </c>
      <c r="O38" s="37"/>
      <c r="P38" s="35" t="str">
        <f t="shared" si="11"/>
        <v/>
      </c>
      <c r="R38" s="2"/>
    </row>
    <row r="39" spans="1:18" ht="30" customHeight="1">
      <c r="A39" s="36">
        <f t="shared" si="8"/>
        <v>29</v>
      </c>
      <c r="B39" s="41"/>
      <c r="C39" s="38"/>
      <c r="D39" s="42"/>
      <c r="E39" s="39"/>
      <c r="F39" s="40"/>
      <c r="G39" s="72"/>
      <c r="H39" s="31">
        <f t="shared" si="9"/>
        <v>0</v>
      </c>
      <c r="I39" s="31"/>
      <c r="J39" s="31"/>
      <c r="K39" s="32"/>
      <c r="L39" s="32"/>
      <c r="M39" s="33"/>
      <c r="N39" s="34">
        <f t="shared" si="10"/>
        <v>0</v>
      </c>
      <c r="O39" s="37"/>
      <c r="P39" s="35" t="str">
        <f t="shared" si="11"/>
        <v/>
      </c>
      <c r="R39" s="2"/>
    </row>
    <row r="40" spans="1:18" ht="30" customHeight="1">
      <c r="A40" s="36">
        <f t="shared" si="8"/>
        <v>30</v>
      </c>
      <c r="B40" s="41"/>
      <c r="C40" s="38"/>
      <c r="D40" s="42"/>
      <c r="E40" s="39"/>
      <c r="F40" s="40"/>
      <c r="G40" s="72"/>
      <c r="H40" s="31">
        <f t="shared" si="9"/>
        <v>0</v>
      </c>
      <c r="I40" s="31"/>
      <c r="J40" s="31"/>
      <c r="K40" s="32"/>
      <c r="L40" s="32"/>
      <c r="M40" s="33"/>
      <c r="N40" s="34">
        <f t="shared" si="10"/>
        <v>0</v>
      </c>
      <c r="O40" s="37"/>
      <c r="P40" s="35" t="str">
        <f t="shared" si="11"/>
        <v/>
      </c>
      <c r="R40" s="2"/>
    </row>
    <row r="42" spans="1:18">
      <c r="A42" s="50"/>
      <c r="B42" s="51"/>
      <c r="C42" s="51"/>
      <c r="D42" s="51"/>
      <c r="E42" s="51"/>
      <c r="F42" s="51"/>
      <c r="G42" s="51"/>
      <c r="H42" s="51"/>
      <c r="I42" s="51"/>
      <c r="J42" s="74"/>
      <c r="K42" s="74"/>
      <c r="L42" s="51"/>
      <c r="M42" s="51"/>
      <c r="N42" s="51"/>
      <c r="O42" s="51"/>
      <c r="P42" s="74"/>
      <c r="Q42" s="3"/>
    </row>
    <row r="43" spans="1:18">
      <c r="A43" s="61"/>
      <c r="B43" s="62"/>
      <c r="C43" s="63"/>
      <c r="D43" s="64"/>
      <c r="E43" s="64"/>
      <c r="F43" s="65"/>
      <c r="G43" s="66"/>
      <c r="H43" s="67"/>
      <c r="I43" s="68"/>
      <c r="J43" s="74"/>
      <c r="K43" s="74"/>
      <c r="L43" s="68"/>
      <c r="M43" s="68"/>
      <c r="N43" s="69"/>
      <c r="O43" s="70"/>
      <c r="P43" s="74"/>
      <c r="Q43" s="3"/>
    </row>
    <row r="44" spans="1:18">
      <c r="A44" s="50"/>
      <c r="B44" s="60" t="s">
        <v>36</v>
      </c>
      <c r="C44" s="60"/>
      <c r="D44" s="60"/>
      <c r="E44" s="51"/>
      <c r="F44" s="51"/>
      <c r="G44" s="60" t="s">
        <v>38</v>
      </c>
      <c r="H44" s="60"/>
      <c r="I44" s="60"/>
      <c r="J44" s="74"/>
      <c r="K44" s="74"/>
      <c r="L44" s="60" t="s">
        <v>37</v>
      </c>
      <c r="M44" s="60"/>
      <c r="N44" s="60"/>
      <c r="O44" s="51"/>
      <c r="P44" s="74"/>
      <c r="Q44" s="3"/>
    </row>
    <row r="45" spans="1:18">
      <c r="A45" s="50"/>
      <c r="B45" s="51"/>
      <c r="C45" s="51"/>
      <c r="D45" s="51"/>
      <c r="E45" s="51"/>
      <c r="F45" s="51"/>
      <c r="G45" s="51"/>
      <c r="H45" s="51"/>
      <c r="I45" s="51"/>
      <c r="J45" s="74"/>
      <c r="K45" s="74"/>
      <c r="L45" s="51"/>
      <c r="M45" s="51"/>
      <c r="N45" s="51"/>
      <c r="O45" s="51"/>
      <c r="P45" s="74"/>
      <c r="Q45" s="3"/>
    </row>
    <row r="46" spans="1:18">
      <c r="A46" s="50"/>
      <c r="B46" s="51"/>
      <c r="C46" s="51"/>
      <c r="D46" s="51"/>
      <c r="E46" s="51"/>
      <c r="F46" s="51"/>
      <c r="G46" s="51"/>
      <c r="H46" s="51"/>
      <c r="I46" s="51"/>
      <c r="J46" s="74"/>
      <c r="K46" s="74"/>
      <c r="L46" s="51"/>
      <c r="M46" s="51"/>
      <c r="N46" s="51"/>
      <c r="O46" s="51"/>
      <c r="P46" s="74"/>
      <c r="Q46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43 N11:N40">
      <formula1>0</formula1>
      <formula2>0</formula2>
    </dataValidation>
    <dataValidation type="decimal" operator="greaterThanOrEqual" allowBlank="1" showErrorMessage="1" errorTitle="Valore" error="Inserire un numero maggiore o uguale a 0 (zero)!" sqref="H43:M43 H11:M40">
      <formula1>0</formula1>
      <formula2>0</formula2>
    </dataValidation>
    <dataValidation type="textLength" operator="greaterThan" allowBlank="1" showErrorMessage="1" sqref="D43:E43 D16:E40 F11:F15">
      <formula1>1</formula1>
      <formula2>0</formula2>
    </dataValidation>
    <dataValidation type="textLength" operator="greaterThan" sqref="F43 F16:F40 G11:G15">
      <formula1>1</formula1>
      <formula2>0</formula2>
    </dataValidation>
    <dataValidation type="date" operator="greaterThanOrEqual" showErrorMessage="1" errorTitle="Data" error="Inserire una data superiore al 1/11/2000" sqref="B43 B16:B40">
      <formula1>36831</formula1>
      <formula2>0</formula2>
    </dataValidation>
    <dataValidation type="textLength" operator="greaterThan" allowBlank="1" sqref="C43 C16:C40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opLeftCell="D2" zoomScale="60" zoomScaleNormal="60" workbookViewId="0">
      <selection activeCell="D12" sqref="D12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4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15" t="s">
        <v>0</v>
      </c>
      <c r="C1" s="115"/>
      <c r="D1" s="116" t="s">
        <v>41</v>
      </c>
      <c r="E1" s="116"/>
      <c r="F1" s="44">
        <v>41548</v>
      </c>
      <c r="G1" s="43" t="s">
        <v>78</v>
      </c>
      <c r="L1" s="8" t="s">
        <v>29</v>
      </c>
      <c r="M1" s="3">
        <f>+P1-N7</f>
        <v>0</v>
      </c>
      <c r="N1" s="5" t="s">
        <v>1</v>
      </c>
      <c r="O1" s="6"/>
      <c r="P1" s="77">
        <f>SUM(H7:M7)</f>
        <v>1514</v>
      </c>
      <c r="Q1" s="3" t="s">
        <v>27</v>
      </c>
      <c r="R1" s="95">
        <f>SUM(R11:R19,R21:R22)</f>
        <v>292.75</v>
      </c>
    </row>
    <row r="2" spans="1:18" s="8" customFormat="1" ht="57.75" customHeight="1">
      <c r="A2" s="4"/>
      <c r="B2" s="117" t="s">
        <v>2</v>
      </c>
      <c r="C2" s="117"/>
      <c r="D2" s="116"/>
      <c r="E2" s="116"/>
      <c r="F2" s="9"/>
      <c r="G2" s="9"/>
      <c r="N2" s="10" t="s">
        <v>3</v>
      </c>
      <c r="O2" s="11"/>
      <c r="P2" s="12"/>
      <c r="Q2" s="3" t="s">
        <v>26</v>
      </c>
      <c r="R2" s="95"/>
    </row>
    <row r="3" spans="1:18" s="8" customFormat="1" ht="35.25" customHeight="1">
      <c r="A3" s="4"/>
      <c r="B3" s="117" t="s">
        <v>25</v>
      </c>
      <c r="C3" s="117"/>
      <c r="D3" s="116" t="s">
        <v>50</v>
      </c>
      <c r="E3" s="116"/>
      <c r="N3" s="10" t="s">
        <v>4</v>
      </c>
      <c r="O3" s="11"/>
      <c r="P3" s="78">
        <f>+O7</f>
        <v>1983</v>
      </c>
      <c r="Q3" s="13"/>
      <c r="R3" s="95">
        <f>SUM(R11,R19,R20,R21)</f>
        <v>383.2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5"/>
    </row>
    <row r="5" spans="1:18" s="8" customFormat="1" ht="43.5" customHeight="1" thickTop="1" thickBot="1">
      <c r="A5" s="4"/>
      <c r="B5" s="19" t="s">
        <v>6</v>
      </c>
      <c r="C5" s="20"/>
      <c r="D5" s="49">
        <v>10</v>
      </c>
      <c r="E5" s="14"/>
      <c r="F5" s="10" t="s">
        <v>7</v>
      </c>
      <c r="G5" s="79">
        <v>1.1100000000000001</v>
      </c>
      <c r="N5" s="120" t="s">
        <v>8</v>
      </c>
      <c r="O5" s="120"/>
      <c r="P5" s="80">
        <f>P1-P2-P3-P4</f>
        <v>-469</v>
      </c>
      <c r="Q5" s="13"/>
      <c r="R5" s="96">
        <f>R1-R3</f>
        <v>-90.449999999999989</v>
      </c>
    </row>
    <row r="6" spans="1:18" s="8" customFormat="1" ht="43.5" customHeight="1" thickTop="1" thickBot="1">
      <c r="A6" s="4"/>
      <c r="B6" s="81" t="s">
        <v>74</v>
      </c>
      <c r="C6" s="81"/>
      <c r="D6" s="14"/>
      <c r="E6" s="14"/>
      <c r="F6" s="10" t="s">
        <v>10</v>
      </c>
      <c r="G6" s="82">
        <v>11.11</v>
      </c>
      <c r="Q6" s="13"/>
    </row>
    <row r="7" spans="1:18" s="8" customFormat="1" ht="27" customHeight="1" thickTop="1" thickBot="1">
      <c r="A7" s="127" t="s">
        <v>51</v>
      </c>
      <c r="B7" s="128"/>
      <c r="C7" s="129"/>
      <c r="D7" s="130" t="s">
        <v>11</v>
      </c>
      <c r="E7" s="131"/>
      <c r="F7" s="131"/>
      <c r="G7" s="83">
        <f t="shared" ref="G7:O7" si="0">SUM(G11:G22)</f>
        <v>0</v>
      </c>
      <c r="H7" s="84">
        <f t="shared" si="0"/>
        <v>0</v>
      </c>
      <c r="I7" s="85">
        <f t="shared" si="0"/>
        <v>0</v>
      </c>
      <c r="J7" s="85">
        <f t="shared" si="0"/>
        <v>350</v>
      </c>
      <c r="K7" s="85">
        <f t="shared" si="0"/>
        <v>0</v>
      </c>
      <c r="L7" s="85">
        <f t="shared" si="0"/>
        <v>915</v>
      </c>
      <c r="M7" s="86">
        <f t="shared" si="0"/>
        <v>249</v>
      </c>
      <c r="N7" s="87">
        <f t="shared" si="0"/>
        <v>1514</v>
      </c>
      <c r="O7" s="88">
        <f t="shared" si="0"/>
        <v>1983</v>
      </c>
      <c r="P7" s="13">
        <f>+N7-SUM(H7:M7)</f>
        <v>0</v>
      </c>
    </row>
    <row r="8" spans="1:18" ht="36" customHeight="1" thickTop="1" thickBot="1">
      <c r="A8" s="102"/>
      <c r="B8" s="104" t="s">
        <v>12</v>
      </c>
      <c r="C8" s="104" t="s">
        <v>13</v>
      </c>
      <c r="D8" s="132" t="s">
        <v>24</v>
      </c>
      <c r="E8" s="104" t="s">
        <v>52</v>
      </c>
      <c r="F8" s="134" t="s">
        <v>53</v>
      </c>
      <c r="G8" s="135" t="s">
        <v>15</v>
      </c>
      <c r="H8" s="137" t="s">
        <v>16</v>
      </c>
      <c r="I8" s="114" t="s">
        <v>33</v>
      </c>
      <c r="J8" s="113" t="s">
        <v>35</v>
      </c>
      <c r="K8" s="113" t="s">
        <v>34</v>
      </c>
      <c r="L8" s="138" t="s">
        <v>54</v>
      </c>
      <c r="M8" s="139"/>
      <c r="N8" s="100" t="s">
        <v>17</v>
      </c>
      <c r="O8" s="112" t="s">
        <v>18</v>
      </c>
      <c r="P8" s="98" t="s">
        <v>19</v>
      </c>
      <c r="Q8" s="2"/>
      <c r="R8" s="140" t="s">
        <v>55</v>
      </c>
    </row>
    <row r="9" spans="1:18" ht="36" customHeight="1" thickTop="1" thickBot="1">
      <c r="A9" s="102"/>
      <c r="B9" s="104" t="s">
        <v>12</v>
      </c>
      <c r="C9" s="104"/>
      <c r="D9" s="133"/>
      <c r="E9" s="104"/>
      <c r="F9" s="134"/>
      <c r="G9" s="136"/>
      <c r="H9" s="137" t="s">
        <v>33</v>
      </c>
      <c r="I9" s="114" t="s">
        <v>33</v>
      </c>
      <c r="J9" s="114"/>
      <c r="K9" s="114" t="s">
        <v>32</v>
      </c>
      <c r="L9" s="125" t="s">
        <v>22</v>
      </c>
      <c r="M9" s="144" t="s">
        <v>23</v>
      </c>
      <c r="N9" s="100"/>
      <c r="O9" s="112"/>
      <c r="P9" s="98"/>
      <c r="Q9" s="2"/>
      <c r="R9" s="141"/>
    </row>
    <row r="10" spans="1:18" ht="37.5" customHeight="1" thickTop="1" thickBot="1">
      <c r="A10" s="102"/>
      <c r="B10" s="104"/>
      <c r="C10" s="104"/>
      <c r="D10" s="133"/>
      <c r="E10" s="104"/>
      <c r="F10" s="134"/>
      <c r="G10" s="89" t="s">
        <v>20</v>
      </c>
      <c r="H10" s="137"/>
      <c r="I10" s="114"/>
      <c r="J10" s="114"/>
      <c r="K10" s="114"/>
      <c r="L10" s="143"/>
      <c r="M10" s="119"/>
      <c r="N10" s="100"/>
      <c r="O10" s="112"/>
      <c r="P10" s="98"/>
      <c r="Q10" s="2"/>
      <c r="R10" s="142"/>
    </row>
    <row r="11" spans="1:18" ht="30" customHeight="1" thickTop="1">
      <c r="A11" s="36">
        <v>1</v>
      </c>
      <c r="B11" s="41">
        <v>41571</v>
      </c>
      <c r="C11" s="38" t="s">
        <v>76</v>
      </c>
      <c r="D11" s="42" t="s">
        <v>56</v>
      </c>
      <c r="E11" s="39" t="s">
        <v>66</v>
      </c>
      <c r="F11" s="40" t="s">
        <v>67</v>
      </c>
      <c r="G11" s="90"/>
      <c r="H11" s="91">
        <f t="shared" ref="H11:H22" si="1">IF($D$3="si",($G$5/$G$6*G11),IF($D$3="no",G11*$G$4,0))</f>
        <v>0</v>
      </c>
      <c r="I11" s="93"/>
      <c r="J11" s="31"/>
      <c r="K11" s="32"/>
      <c r="L11" s="32">
        <v>767</v>
      </c>
      <c r="M11" s="33"/>
      <c r="N11" s="34">
        <f t="shared" ref="N11:N22" si="2">SUM(H11:M11)</f>
        <v>767</v>
      </c>
      <c r="O11" s="37">
        <v>767</v>
      </c>
      <c r="P11" s="35" t="str">
        <f t="shared" ref="P11:P22" si="3">IF(F11="Milano","X","")</f>
        <v/>
      </c>
      <c r="Q11" s="2"/>
      <c r="R11" s="92">
        <v>147.91</v>
      </c>
    </row>
    <row r="12" spans="1:18" ht="30" customHeight="1">
      <c r="A12" s="36">
        <f>A11+1</f>
        <v>2</v>
      </c>
      <c r="B12" s="41">
        <v>41571</v>
      </c>
      <c r="C12" s="38" t="s">
        <v>76</v>
      </c>
      <c r="D12" s="42" t="s">
        <v>68</v>
      </c>
      <c r="E12" s="39" t="s">
        <v>66</v>
      </c>
      <c r="F12" s="40" t="s">
        <v>67</v>
      </c>
      <c r="G12" s="90"/>
      <c r="H12" s="91">
        <f t="shared" si="1"/>
        <v>0</v>
      </c>
      <c r="I12" s="93"/>
      <c r="J12" s="31">
        <v>130</v>
      </c>
      <c r="K12" s="32"/>
      <c r="L12" s="32"/>
      <c r="M12" s="33"/>
      <c r="N12" s="34">
        <f t="shared" si="2"/>
        <v>130</v>
      </c>
      <c r="O12" s="37"/>
      <c r="P12" s="35" t="str">
        <f t="shared" si="3"/>
        <v/>
      </c>
      <c r="Q12" s="2"/>
      <c r="R12" s="92">
        <v>25.16</v>
      </c>
    </row>
    <row r="13" spans="1:18" ht="30" customHeight="1">
      <c r="A13" s="36">
        <f t="shared" ref="A13:A22" si="4">A12+1</f>
        <v>3</v>
      </c>
      <c r="B13" s="41">
        <v>41570</v>
      </c>
      <c r="C13" s="38" t="s">
        <v>76</v>
      </c>
      <c r="D13" s="42" t="s">
        <v>68</v>
      </c>
      <c r="E13" s="39" t="s">
        <v>69</v>
      </c>
      <c r="F13" s="40" t="s">
        <v>67</v>
      </c>
      <c r="G13" s="90"/>
      <c r="H13" s="91">
        <f t="shared" si="1"/>
        <v>0</v>
      </c>
      <c r="I13" s="93"/>
      <c r="J13" s="31">
        <v>60</v>
      </c>
      <c r="K13" s="32"/>
      <c r="L13" s="32"/>
      <c r="M13" s="33"/>
      <c r="N13" s="34">
        <f t="shared" si="2"/>
        <v>60</v>
      </c>
      <c r="O13" s="37"/>
      <c r="P13" s="35" t="str">
        <f t="shared" si="3"/>
        <v/>
      </c>
      <c r="Q13" s="2"/>
      <c r="R13" s="92">
        <v>11.67</v>
      </c>
    </row>
    <row r="14" spans="1:18" ht="30" customHeight="1">
      <c r="A14" s="36">
        <f t="shared" si="4"/>
        <v>4</v>
      </c>
      <c r="B14" s="41">
        <v>41569</v>
      </c>
      <c r="C14" s="38" t="s">
        <v>76</v>
      </c>
      <c r="D14" s="42" t="s">
        <v>68</v>
      </c>
      <c r="E14" s="39" t="s">
        <v>66</v>
      </c>
      <c r="F14" s="40" t="s">
        <v>67</v>
      </c>
      <c r="G14" s="90"/>
      <c r="H14" s="91">
        <f t="shared" si="1"/>
        <v>0</v>
      </c>
      <c r="I14" s="93"/>
      <c r="J14" s="31">
        <v>50</v>
      </c>
      <c r="K14" s="32"/>
      <c r="L14" s="32"/>
      <c r="M14" s="33"/>
      <c r="N14" s="34">
        <f t="shared" si="2"/>
        <v>50</v>
      </c>
      <c r="O14" s="37"/>
      <c r="P14" s="35" t="str">
        <f t="shared" si="3"/>
        <v/>
      </c>
      <c r="Q14" s="2"/>
      <c r="R14" s="92">
        <v>9.75</v>
      </c>
    </row>
    <row r="15" spans="1:18" ht="30" customHeight="1">
      <c r="A15" s="36">
        <f t="shared" si="4"/>
        <v>5</v>
      </c>
      <c r="B15" s="41">
        <v>41569</v>
      </c>
      <c r="C15" s="38" t="s">
        <v>76</v>
      </c>
      <c r="D15" s="42" t="s">
        <v>68</v>
      </c>
      <c r="E15" s="39" t="s">
        <v>66</v>
      </c>
      <c r="F15" s="40" t="s">
        <v>67</v>
      </c>
      <c r="G15" s="90"/>
      <c r="H15" s="91">
        <f t="shared" si="1"/>
        <v>0</v>
      </c>
      <c r="I15" s="93"/>
      <c r="J15" s="31">
        <v>50</v>
      </c>
      <c r="K15" s="32"/>
      <c r="L15" s="32"/>
      <c r="M15" s="33"/>
      <c r="N15" s="34">
        <f t="shared" si="2"/>
        <v>50</v>
      </c>
      <c r="O15" s="37"/>
      <c r="P15" s="35" t="str">
        <f t="shared" si="3"/>
        <v/>
      </c>
      <c r="Q15" s="2"/>
      <c r="R15" s="92">
        <v>9.75</v>
      </c>
    </row>
    <row r="16" spans="1:18" ht="30" customHeight="1">
      <c r="A16" s="36">
        <f t="shared" si="4"/>
        <v>6</v>
      </c>
      <c r="B16" s="41">
        <v>41569</v>
      </c>
      <c r="C16" s="38" t="s">
        <v>76</v>
      </c>
      <c r="D16" s="42" t="s">
        <v>77</v>
      </c>
      <c r="E16" s="39" t="s">
        <v>66</v>
      </c>
      <c r="F16" s="40" t="s">
        <v>67</v>
      </c>
      <c r="G16" s="90"/>
      <c r="H16" s="91">
        <f t="shared" si="1"/>
        <v>0</v>
      </c>
      <c r="I16" s="93"/>
      <c r="J16" s="31">
        <v>30</v>
      </c>
      <c r="K16" s="32"/>
      <c r="L16" s="32"/>
      <c r="M16" s="33"/>
      <c r="N16" s="34">
        <v>30</v>
      </c>
      <c r="O16" s="37"/>
      <c r="P16" s="35" t="str">
        <f t="shared" si="3"/>
        <v/>
      </c>
      <c r="Q16" s="2"/>
      <c r="R16" s="92">
        <v>5.85</v>
      </c>
    </row>
    <row r="17" spans="1:18" ht="30" customHeight="1">
      <c r="A17" s="36">
        <f t="shared" si="4"/>
        <v>7</v>
      </c>
      <c r="B17" s="41">
        <v>41569</v>
      </c>
      <c r="C17" s="38" t="s">
        <v>76</v>
      </c>
      <c r="D17" s="42" t="s">
        <v>77</v>
      </c>
      <c r="E17" s="39" t="s">
        <v>66</v>
      </c>
      <c r="F17" s="40" t="s">
        <v>67</v>
      </c>
      <c r="G17" s="90"/>
      <c r="H17" s="91">
        <f t="shared" si="1"/>
        <v>0</v>
      </c>
      <c r="I17" s="93"/>
      <c r="J17" s="31">
        <v>30</v>
      </c>
      <c r="K17" s="32"/>
      <c r="L17" s="32"/>
      <c r="M17" s="33"/>
      <c r="N17" s="34">
        <v>30</v>
      </c>
      <c r="O17" s="37"/>
      <c r="P17" s="35" t="str">
        <f t="shared" si="3"/>
        <v/>
      </c>
      <c r="Q17" s="2"/>
      <c r="R17" s="92">
        <v>5.85</v>
      </c>
    </row>
    <row r="18" spans="1:18" ht="30" customHeight="1">
      <c r="A18" s="36">
        <f t="shared" si="4"/>
        <v>8</v>
      </c>
      <c r="B18" s="41">
        <v>41571</v>
      </c>
      <c r="C18" s="38" t="s">
        <v>76</v>
      </c>
      <c r="D18" s="42" t="s">
        <v>60</v>
      </c>
      <c r="E18" s="39" t="s">
        <v>66</v>
      </c>
      <c r="F18" s="40" t="s">
        <v>67</v>
      </c>
      <c r="G18" s="90"/>
      <c r="H18" s="91">
        <f t="shared" si="1"/>
        <v>0</v>
      </c>
      <c r="I18" s="93"/>
      <c r="J18" s="31"/>
      <c r="K18" s="32"/>
      <c r="L18" s="32">
        <v>40</v>
      </c>
      <c r="M18" s="33"/>
      <c r="N18" s="34">
        <f t="shared" si="2"/>
        <v>40</v>
      </c>
      <c r="O18" s="37"/>
      <c r="P18" s="35" t="str">
        <f t="shared" si="3"/>
        <v/>
      </c>
      <c r="Q18" s="2"/>
      <c r="R18" s="92">
        <v>7.74</v>
      </c>
    </row>
    <row r="19" spans="1:18" ht="30" customHeight="1">
      <c r="A19" s="36">
        <f t="shared" si="4"/>
        <v>9</v>
      </c>
      <c r="B19" s="41">
        <v>41569</v>
      </c>
      <c r="C19" s="38" t="s">
        <v>76</v>
      </c>
      <c r="D19" s="42" t="s">
        <v>60</v>
      </c>
      <c r="E19" s="39" t="s">
        <v>66</v>
      </c>
      <c r="F19" s="40" t="s">
        <v>67</v>
      </c>
      <c r="G19" s="90"/>
      <c r="H19" s="91"/>
      <c r="I19" s="93"/>
      <c r="J19" s="31"/>
      <c r="K19" s="32"/>
      <c r="L19" s="32"/>
      <c r="M19" s="33">
        <v>208</v>
      </c>
      <c r="N19" s="34">
        <v>208</v>
      </c>
      <c r="O19" s="37">
        <v>208</v>
      </c>
      <c r="P19" s="35" t="str">
        <f t="shared" si="3"/>
        <v/>
      </c>
      <c r="Q19" s="2"/>
      <c r="R19" s="92">
        <v>40.22</v>
      </c>
    </row>
    <row r="20" spans="1:18" ht="30" customHeight="1">
      <c r="A20" s="36">
        <f t="shared" si="4"/>
        <v>10</v>
      </c>
      <c r="B20" s="41">
        <v>41569</v>
      </c>
      <c r="C20" s="38" t="s">
        <v>76</v>
      </c>
      <c r="D20" s="42" t="s">
        <v>70</v>
      </c>
      <c r="E20" s="39" t="s">
        <v>66</v>
      </c>
      <c r="F20" s="40" t="s">
        <v>67</v>
      </c>
      <c r="G20" s="90"/>
      <c r="H20" s="91"/>
      <c r="I20" s="93"/>
      <c r="J20" s="31"/>
      <c r="K20" s="32"/>
      <c r="L20" s="32"/>
      <c r="M20" s="33"/>
      <c r="N20" s="34"/>
      <c r="O20" s="37">
        <v>900</v>
      </c>
      <c r="P20" s="35" t="str">
        <f t="shared" si="3"/>
        <v/>
      </c>
      <c r="Q20" s="2"/>
      <c r="R20" s="92">
        <v>174.14</v>
      </c>
    </row>
    <row r="21" spans="1:18" ht="30" customHeight="1">
      <c r="A21" s="36">
        <f t="shared" si="4"/>
        <v>11</v>
      </c>
      <c r="B21" s="41">
        <v>41570</v>
      </c>
      <c r="C21" s="38" t="s">
        <v>76</v>
      </c>
      <c r="D21" s="42" t="s">
        <v>71</v>
      </c>
      <c r="E21" s="39" t="s">
        <v>66</v>
      </c>
      <c r="F21" s="40" t="s">
        <v>67</v>
      </c>
      <c r="G21" s="90"/>
      <c r="H21" s="91">
        <f t="shared" si="1"/>
        <v>0</v>
      </c>
      <c r="I21" s="93"/>
      <c r="J21" s="31"/>
      <c r="K21" s="32"/>
      <c r="L21" s="32">
        <v>108</v>
      </c>
      <c r="M21" s="33"/>
      <c r="N21" s="34">
        <f t="shared" si="2"/>
        <v>108</v>
      </c>
      <c r="O21" s="37">
        <v>108</v>
      </c>
      <c r="P21" s="35" t="str">
        <f t="shared" si="3"/>
        <v/>
      </c>
      <c r="Q21" s="2"/>
      <c r="R21" s="92">
        <v>20.93</v>
      </c>
    </row>
    <row r="22" spans="1:18" ht="30" customHeight="1">
      <c r="A22" s="36">
        <f t="shared" si="4"/>
        <v>12</v>
      </c>
      <c r="B22" s="41">
        <v>41572</v>
      </c>
      <c r="C22" s="38" t="s">
        <v>76</v>
      </c>
      <c r="D22" s="42" t="s">
        <v>75</v>
      </c>
      <c r="E22" s="39" t="s">
        <v>66</v>
      </c>
      <c r="F22" s="40" t="s">
        <v>67</v>
      </c>
      <c r="G22" s="90"/>
      <c r="H22" s="91">
        <f t="shared" si="1"/>
        <v>0</v>
      </c>
      <c r="I22" s="93"/>
      <c r="J22" s="31"/>
      <c r="K22" s="32"/>
      <c r="L22" s="32"/>
      <c r="M22" s="33">
        <v>41</v>
      </c>
      <c r="N22" s="34">
        <f t="shared" si="2"/>
        <v>41</v>
      </c>
      <c r="O22" s="37"/>
      <c r="P22" s="35" t="str">
        <f t="shared" si="3"/>
        <v/>
      </c>
      <c r="Q22" s="2"/>
      <c r="R22" s="92">
        <v>7.92</v>
      </c>
    </row>
    <row r="23" spans="1:18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8">
      <c r="A24" s="61"/>
      <c r="B24" s="62"/>
      <c r="C24" s="63"/>
      <c r="D24" s="64"/>
      <c r="E24" s="64"/>
      <c r="F24" s="65"/>
      <c r="G24" s="66"/>
      <c r="H24" s="67"/>
      <c r="I24" s="68"/>
      <c r="J24" s="68"/>
      <c r="K24" s="68"/>
      <c r="L24" s="68"/>
      <c r="M24" s="68"/>
      <c r="N24" s="69"/>
      <c r="O24" s="70"/>
      <c r="P24" s="94"/>
    </row>
    <row r="25" spans="1:18">
      <c r="A25" s="50"/>
      <c r="B25" s="60" t="s">
        <v>36</v>
      </c>
      <c r="C25" s="60"/>
      <c r="D25" s="60"/>
      <c r="E25" s="51"/>
      <c r="F25" s="51"/>
      <c r="G25" s="60" t="s">
        <v>38</v>
      </c>
      <c r="H25" s="60"/>
      <c r="I25" s="60"/>
      <c r="J25" s="51"/>
      <c r="K25" s="51"/>
      <c r="L25" s="60" t="s">
        <v>37</v>
      </c>
      <c r="M25" s="60"/>
      <c r="N25" s="60"/>
      <c r="O25" s="51"/>
      <c r="P25" s="94"/>
    </row>
    <row r="26" spans="1:18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94"/>
    </row>
    <row r="27" spans="1:18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4:M24 H11:M22">
      <formula1>0</formula1>
      <formula2>0</formula2>
    </dataValidation>
    <dataValidation type="whole" operator="greaterThanOrEqual" allowBlank="1" showErrorMessage="1" errorTitle="Valore" error="Inserire un numero maggiore o uguale a 0 (zero)!" sqref="N24 N11:N22">
      <formula1>0</formula1>
      <formula2>0</formula2>
    </dataValidation>
    <dataValidation type="textLength" operator="greaterThan" allowBlank="1" showErrorMessage="1" sqref="D24:E24 D11:E22">
      <formula1>1</formula1>
      <formula2>0</formula2>
    </dataValidation>
    <dataValidation type="textLength" operator="greaterThan" sqref="F24 F11:F22">
      <formula1>1</formula1>
      <formula2>0</formula2>
    </dataValidation>
    <dataValidation type="date" operator="greaterThanOrEqual" showErrorMessage="1" errorTitle="Data" error="Inserire una data superiore al 1/11/2000" sqref="B24 B11:B22">
      <formula1>36831</formula1>
      <formula2>0</formula2>
    </dataValidation>
    <dataValidation type="textLength" operator="greaterThan" allowBlank="1" sqref="C24 C11:C22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50" zoomScaleNormal="60" zoomScaleSheetLayoutView="50" workbookViewId="0">
      <selection activeCell="D29" sqref="D29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4.710937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15" t="s">
        <v>0</v>
      </c>
      <c r="C1" s="115"/>
      <c r="D1" s="116" t="s">
        <v>41</v>
      </c>
      <c r="E1" s="116"/>
      <c r="F1" s="44">
        <v>41548</v>
      </c>
      <c r="G1" s="43" t="s">
        <v>80</v>
      </c>
      <c r="L1" s="8" t="s">
        <v>29</v>
      </c>
      <c r="M1" s="3"/>
      <c r="N1" s="5" t="s">
        <v>1</v>
      </c>
      <c r="O1" s="6"/>
      <c r="P1" s="77">
        <f>SUM(H7:M7)</f>
        <v>1117.1300000000001</v>
      </c>
      <c r="Q1" s="3" t="s">
        <v>27</v>
      </c>
      <c r="R1" s="95">
        <f>SUM(R11:R14,R17:R28)</f>
        <v>1356.3100000000002</v>
      </c>
    </row>
    <row r="2" spans="1:18" s="8" customFormat="1" ht="57.75" customHeight="1">
      <c r="A2" s="4"/>
      <c r="B2" s="117" t="s">
        <v>2</v>
      </c>
      <c r="C2" s="117"/>
      <c r="D2" s="116"/>
      <c r="E2" s="116"/>
      <c r="F2" s="9"/>
      <c r="G2" s="9"/>
      <c r="N2" s="10" t="s">
        <v>3</v>
      </c>
      <c r="O2" s="11"/>
      <c r="P2" s="78">
        <v>113.52</v>
      </c>
      <c r="Q2" s="3" t="s">
        <v>26</v>
      </c>
      <c r="R2" s="95">
        <f>134.33</f>
        <v>134.33000000000001</v>
      </c>
    </row>
    <row r="3" spans="1:18" s="8" customFormat="1" ht="35.25" customHeight="1">
      <c r="A3" s="4"/>
      <c r="B3" s="117" t="s">
        <v>25</v>
      </c>
      <c r="C3" s="117"/>
      <c r="D3" s="116" t="s">
        <v>50</v>
      </c>
      <c r="E3" s="116"/>
      <c r="N3" s="10" t="s">
        <v>4</v>
      </c>
      <c r="O3" s="11"/>
      <c r="P3" s="78">
        <f>+O7</f>
        <v>956.28</v>
      </c>
      <c r="Q3" s="13"/>
      <c r="R3" s="95">
        <f>SUM(R11,R13,R15:R16,R20,R22,R25:R26)</f>
        <v>1162.8800000000001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5"/>
    </row>
    <row r="5" spans="1:18" s="8" customFormat="1" ht="43.5" customHeight="1" thickTop="1" thickBot="1">
      <c r="A5" s="4"/>
      <c r="B5" s="19" t="s">
        <v>6</v>
      </c>
      <c r="C5" s="20"/>
      <c r="D5" s="49">
        <v>18</v>
      </c>
      <c r="E5" s="14"/>
      <c r="F5" s="10" t="s">
        <v>7</v>
      </c>
      <c r="G5" s="79">
        <v>1.1100000000000001</v>
      </c>
      <c r="N5" s="120" t="s">
        <v>8</v>
      </c>
      <c r="O5" s="120"/>
      <c r="P5" s="80">
        <f>P1-P2-P3-P4</f>
        <v>47.330000000000155</v>
      </c>
      <c r="Q5" s="13"/>
      <c r="R5" s="95">
        <f>R1-R2-R3</f>
        <v>59.100000000000136</v>
      </c>
    </row>
    <row r="6" spans="1:18" s="8" customFormat="1" ht="43.5" customHeight="1" thickTop="1" thickBot="1">
      <c r="A6" s="4"/>
      <c r="B6" s="81" t="s">
        <v>79</v>
      </c>
      <c r="C6" s="81"/>
      <c r="D6" s="14" t="s">
        <v>81</v>
      </c>
      <c r="E6" s="14"/>
      <c r="F6" s="10" t="s">
        <v>10</v>
      </c>
      <c r="G6" s="82">
        <v>11.11</v>
      </c>
      <c r="Q6" s="13"/>
    </row>
    <row r="7" spans="1:18" s="8" customFormat="1" ht="27" customHeight="1" thickTop="1" thickBot="1">
      <c r="A7" s="127" t="s">
        <v>51</v>
      </c>
      <c r="B7" s="128"/>
      <c r="C7" s="129"/>
      <c r="D7" s="130" t="s">
        <v>11</v>
      </c>
      <c r="E7" s="131"/>
      <c r="F7" s="131"/>
      <c r="G7" s="83">
        <f t="shared" ref="G7:O7" si="0">SUM(G11:G28)</f>
        <v>0</v>
      </c>
      <c r="H7" s="84">
        <f t="shared" si="0"/>
        <v>0</v>
      </c>
      <c r="I7" s="85">
        <f t="shared" si="0"/>
        <v>0</v>
      </c>
      <c r="J7" s="85">
        <f t="shared" si="0"/>
        <v>478.4</v>
      </c>
      <c r="K7" s="85">
        <f t="shared" si="0"/>
        <v>5</v>
      </c>
      <c r="L7" s="85">
        <f t="shared" si="0"/>
        <v>584</v>
      </c>
      <c r="M7" s="86">
        <f t="shared" si="0"/>
        <v>49.730000000000004</v>
      </c>
      <c r="N7" s="87">
        <f t="shared" si="0"/>
        <v>1127.1300000000001</v>
      </c>
      <c r="O7" s="88">
        <f t="shared" si="0"/>
        <v>956.28</v>
      </c>
      <c r="P7" s="13">
        <f>+N7-SUM(H7:M7)</f>
        <v>10</v>
      </c>
    </row>
    <row r="8" spans="1:18" ht="36" customHeight="1" thickTop="1" thickBot="1">
      <c r="A8" s="102"/>
      <c r="B8" s="104" t="s">
        <v>12</v>
      </c>
      <c r="C8" s="104" t="s">
        <v>13</v>
      </c>
      <c r="D8" s="132" t="s">
        <v>24</v>
      </c>
      <c r="E8" s="104" t="s">
        <v>52</v>
      </c>
      <c r="F8" s="134" t="s">
        <v>53</v>
      </c>
      <c r="G8" s="135" t="s">
        <v>15</v>
      </c>
      <c r="H8" s="137" t="s">
        <v>16</v>
      </c>
      <c r="I8" s="114" t="s">
        <v>33</v>
      </c>
      <c r="J8" s="113" t="s">
        <v>35</v>
      </c>
      <c r="K8" s="113" t="s">
        <v>34</v>
      </c>
      <c r="L8" s="138" t="s">
        <v>54</v>
      </c>
      <c r="M8" s="139"/>
      <c r="N8" s="100" t="s">
        <v>17</v>
      </c>
      <c r="O8" s="112" t="s">
        <v>18</v>
      </c>
      <c r="P8" s="98" t="s">
        <v>19</v>
      </c>
      <c r="Q8" s="2"/>
      <c r="R8" s="140" t="s">
        <v>55</v>
      </c>
    </row>
    <row r="9" spans="1:18" ht="36" customHeight="1" thickTop="1" thickBot="1">
      <c r="A9" s="102"/>
      <c r="B9" s="104" t="s">
        <v>12</v>
      </c>
      <c r="C9" s="104"/>
      <c r="D9" s="133"/>
      <c r="E9" s="104"/>
      <c r="F9" s="134"/>
      <c r="G9" s="136"/>
      <c r="H9" s="137" t="s">
        <v>33</v>
      </c>
      <c r="I9" s="114" t="s">
        <v>33</v>
      </c>
      <c r="J9" s="114"/>
      <c r="K9" s="114" t="s">
        <v>32</v>
      </c>
      <c r="L9" s="125" t="s">
        <v>22</v>
      </c>
      <c r="M9" s="144" t="s">
        <v>23</v>
      </c>
      <c r="N9" s="100"/>
      <c r="O9" s="112"/>
      <c r="P9" s="98"/>
      <c r="Q9" s="2"/>
      <c r="R9" s="141"/>
    </row>
    <row r="10" spans="1:18" ht="37.5" customHeight="1" thickTop="1" thickBot="1">
      <c r="A10" s="102"/>
      <c r="B10" s="104"/>
      <c r="C10" s="104"/>
      <c r="D10" s="133"/>
      <c r="E10" s="104"/>
      <c r="F10" s="134"/>
      <c r="G10" s="89" t="s">
        <v>20</v>
      </c>
      <c r="H10" s="137"/>
      <c r="I10" s="114"/>
      <c r="J10" s="114"/>
      <c r="K10" s="114"/>
      <c r="L10" s="143"/>
      <c r="M10" s="119"/>
      <c r="N10" s="100"/>
      <c r="O10" s="112"/>
      <c r="P10" s="98"/>
      <c r="Q10" s="2"/>
      <c r="R10" s="142"/>
    </row>
    <row r="11" spans="1:18" ht="30" customHeight="1" thickTop="1">
      <c r="A11" s="36">
        <v>1</v>
      </c>
      <c r="B11" s="41">
        <v>41557</v>
      </c>
      <c r="C11" s="38"/>
      <c r="D11" s="42" t="s">
        <v>56</v>
      </c>
      <c r="E11" s="39" t="s">
        <v>57</v>
      </c>
      <c r="F11" s="40" t="s">
        <v>58</v>
      </c>
      <c r="G11" s="90"/>
      <c r="H11" s="91">
        <f t="shared" ref="H11:H28" si="1">IF($D$3="si",($G$5/$G$6*G11),IF($D$3="no",G11*$G$4,0))</f>
        <v>0</v>
      </c>
      <c r="I11" s="93"/>
      <c r="J11" s="31"/>
      <c r="K11" s="32"/>
      <c r="L11" s="32">
        <v>584</v>
      </c>
      <c r="M11" s="33"/>
      <c r="N11" s="97">
        <f t="shared" ref="N11:N27" si="2">SUM(H11:M11)</f>
        <v>584</v>
      </c>
      <c r="O11" s="37">
        <v>584</v>
      </c>
      <c r="P11" s="35" t="str">
        <f t="shared" ref="P11:P28" si="3">IF(F11="Milano","X","")</f>
        <v/>
      </c>
      <c r="Q11" s="2"/>
      <c r="R11" s="92">
        <v>713.94</v>
      </c>
    </row>
    <row r="12" spans="1:18" ht="30" customHeight="1">
      <c r="A12" s="36">
        <f>A11+1</f>
        <v>2</v>
      </c>
      <c r="B12" s="41">
        <v>41557</v>
      </c>
      <c r="C12" s="38" t="s">
        <v>59</v>
      </c>
      <c r="D12" s="42" t="s">
        <v>60</v>
      </c>
      <c r="E12" s="39" t="s">
        <v>57</v>
      </c>
      <c r="F12" s="40" t="s">
        <v>58</v>
      </c>
      <c r="G12" s="90"/>
      <c r="H12" s="91">
        <f t="shared" si="1"/>
        <v>0</v>
      </c>
      <c r="I12" s="93"/>
      <c r="J12" s="31"/>
      <c r="K12" s="32"/>
      <c r="L12" s="32"/>
      <c r="M12" s="33">
        <v>45.85</v>
      </c>
      <c r="N12" s="97">
        <f t="shared" si="2"/>
        <v>45.85</v>
      </c>
      <c r="O12" s="37"/>
      <c r="P12" s="35" t="str">
        <f t="shared" si="3"/>
        <v/>
      </c>
      <c r="Q12" s="2"/>
      <c r="R12" s="92">
        <v>54.21</v>
      </c>
    </row>
    <row r="13" spans="1:18" ht="30" customHeight="1">
      <c r="A13" s="36">
        <f t="shared" ref="A13:A28" si="4">A12+1</f>
        <v>3</v>
      </c>
      <c r="B13" s="41">
        <v>41564</v>
      </c>
      <c r="C13" s="38" t="s">
        <v>61</v>
      </c>
      <c r="D13" s="42" t="s">
        <v>49</v>
      </c>
      <c r="E13" s="39" t="s">
        <v>57</v>
      </c>
      <c r="F13" s="40" t="s">
        <v>58</v>
      </c>
      <c r="G13" s="90"/>
      <c r="H13" s="91"/>
      <c r="I13" s="93"/>
      <c r="J13" s="31"/>
      <c r="K13" s="32"/>
      <c r="L13" s="32"/>
      <c r="M13" s="33">
        <v>3.88</v>
      </c>
      <c r="N13" s="97">
        <f t="shared" si="2"/>
        <v>3.88</v>
      </c>
      <c r="O13" s="37">
        <v>3.88</v>
      </c>
      <c r="P13" s="35"/>
      <c r="Q13" s="2"/>
      <c r="R13" s="92">
        <v>4.58</v>
      </c>
    </row>
    <row r="14" spans="1:18" ht="30" customHeight="1">
      <c r="A14" s="36">
        <f t="shared" si="4"/>
        <v>4</v>
      </c>
      <c r="B14" s="41">
        <v>41564</v>
      </c>
      <c r="C14" s="38" t="s">
        <v>61</v>
      </c>
      <c r="D14" s="42" t="s">
        <v>62</v>
      </c>
      <c r="E14" s="39" t="s">
        <v>57</v>
      </c>
      <c r="F14" s="40" t="s">
        <v>58</v>
      </c>
      <c r="G14" s="90"/>
      <c r="H14" s="91"/>
      <c r="I14" s="93"/>
      <c r="J14" s="31">
        <v>105</v>
      </c>
      <c r="K14" s="32"/>
      <c r="L14" s="32"/>
      <c r="M14" s="33"/>
      <c r="N14" s="97">
        <f t="shared" si="2"/>
        <v>105</v>
      </c>
      <c r="O14" s="37"/>
      <c r="P14" s="35"/>
      <c r="Q14" s="2"/>
      <c r="R14" s="92">
        <v>124.06</v>
      </c>
    </row>
    <row r="15" spans="1:18" ht="30" customHeight="1">
      <c r="A15" s="36">
        <f t="shared" si="4"/>
        <v>5</v>
      </c>
      <c r="B15" s="41">
        <v>41555</v>
      </c>
      <c r="C15" s="38" t="s">
        <v>59</v>
      </c>
      <c r="D15" s="42" t="s">
        <v>63</v>
      </c>
      <c r="E15" s="39" t="s">
        <v>57</v>
      </c>
      <c r="F15" s="40" t="s">
        <v>58</v>
      </c>
      <c r="G15" s="90"/>
      <c r="H15" s="91"/>
      <c r="I15" s="93"/>
      <c r="J15" s="31"/>
      <c r="K15" s="32"/>
      <c r="L15" s="32"/>
      <c r="M15" s="33"/>
      <c r="N15" s="97">
        <f t="shared" si="2"/>
        <v>0</v>
      </c>
      <c r="O15" s="37">
        <v>100</v>
      </c>
      <c r="P15" s="35"/>
      <c r="Q15" s="2"/>
      <c r="R15" s="92">
        <v>127.39</v>
      </c>
    </row>
    <row r="16" spans="1:18" ht="30" customHeight="1">
      <c r="A16" s="36">
        <f t="shared" si="4"/>
        <v>6</v>
      </c>
      <c r="B16" s="41">
        <v>41556</v>
      </c>
      <c r="C16" s="38" t="s">
        <v>59</v>
      </c>
      <c r="D16" s="42" t="s">
        <v>63</v>
      </c>
      <c r="E16" s="39" t="s">
        <v>57</v>
      </c>
      <c r="F16" s="40" t="s">
        <v>58</v>
      </c>
      <c r="G16" s="90"/>
      <c r="H16" s="91"/>
      <c r="I16" s="93"/>
      <c r="J16" s="31"/>
      <c r="K16" s="32"/>
      <c r="L16" s="32"/>
      <c r="M16" s="33"/>
      <c r="N16" s="97">
        <f t="shared" si="2"/>
        <v>0</v>
      </c>
      <c r="O16" s="37">
        <v>200</v>
      </c>
      <c r="P16" s="35"/>
      <c r="Q16" s="2"/>
      <c r="R16" s="92">
        <v>235.96</v>
      </c>
    </row>
    <row r="17" spans="1:18" ht="30" customHeight="1">
      <c r="A17" s="36">
        <f t="shared" si="4"/>
        <v>7</v>
      </c>
      <c r="B17" s="41">
        <v>41555</v>
      </c>
      <c r="C17" s="38" t="s">
        <v>59</v>
      </c>
      <c r="D17" s="42" t="s">
        <v>62</v>
      </c>
      <c r="E17" s="39" t="s">
        <v>57</v>
      </c>
      <c r="F17" s="40" t="s">
        <v>58</v>
      </c>
      <c r="G17" s="90"/>
      <c r="H17" s="91"/>
      <c r="I17" s="93"/>
      <c r="J17" s="31">
        <v>70</v>
      </c>
      <c r="K17" s="32"/>
      <c r="L17" s="32"/>
      <c r="M17" s="33"/>
      <c r="N17" s="97">
        <f t="shared" si="2"/>
        <v>70</v>
      </c>
      <c r="O17" s="37"/>
      <c r="P17" s="35"/>
      <c r="Q17" s="2"/>
      <c r="R17" s="92">
        <v>82.83</v>
      </c>
    </row>
    <row r="18" spans="1:18" ht="30" customHeight="1">
      <c r="A18" s="36">
        <f t="shared" si="4"/>
        <v>8</v>
      </c>
      <c r="B18" s="41">
        <v>41557</v>
      </c>
      <c r="C18" s="38" t="s">
        <v>59</v>
      </c>
      <c r="D18" s="42" t="s">
        <v>62</v>
      </c>
      <c r="E18" s="39" t="s">
        <v>57</v>
      </c>
      <c r="F18" s="40" t="s">
        <v>58</v>
      </c>
      <c r="G18" s="90"/>
      <c r="H18" s="91"/>
      <c r="I18" s="93"/>
      <c r="J18" s="31">
        <v>68</v>
      </c>
      <c r="K18" s="32"/>
      <c r="L18" s="32"/>
      <c r="M18" s="33"/>
      <c r="N18" s="97">
        <f t="shared" si="2"/>
        <v>68</v>
      </c>
      <c r="O18" s="37"/>
      <c r="P18" s="35"/>
      <c r="Q18" s="2"/>
      <c r="R18" s="92">
        <v>80.400000000000006</v>
      </c>
    </row>
    <row r="19" spans="1:18" ht="30" customHeight="1">
      <c r="A19" s="36">
        <f t="shared" si="4"/>
        <v>9</v>
      </c>
      <c r="B19" s="41">
        <v>41557</v>
      </c>
      <c r="C19" s="38" t="s">
        <v>59</v>
      </c>
      <c r="D19" s="42" t="s">
        <v>62</v>
      </c>
      <c r="E19" s="39" t="s">
        <v>57</v>
      </c>
      <c r="F19" s="40" t="s">
        <v>58</v>
      </c>
      <c r="G19" s="90"/>
      <c r="H19" s="91"/>
      <c r="I19" s="93"/>
      <c r="J19" s="31">
        <v>27</v>
      </c>
      <c r="K19" s="32"/>
      <c r="L19" s="32"/>
      <c r="M19" s="33"/>
      <c r="N19" s="97">
        <f t="shared" si="2"/>
        <v>27</v>
      </c>
      <c r="O19" s="37"/>
      <c r="P19" s="35"/>
      <c r="Q19" s="2"/>
      <c r="R19" s="92">
        <v>31.92</v>
      </c>
    </row>
    <row r="20" spans="1:18" ht="30" customHeight="1">
      <c r="A20" s="36">
        <f t="shared" si="4"/>
        <v>10</v>
      </c>
      <c r="B20" s="41">
        <v>41557</v>
      </c>
      <c r="C20" s="38" t="s">
        <v>59</v>
      </c>
      <c r="D20" s="42" t="s">
        <v>62</v>
      </c>
      <c r="E20" s="39" t="s">
        <v>57</v>
      </c>
      <c r="F20" s="40" t="s">
        <v>58</v>
      </c>
      <c r="G20" s="90"/>
      <c r="H20" s="91"/>
      <c r="I20" s="93"/>
      <c r="J20" s="31">
        <v>22</v>
      </c>
      <c r="K20" s="32"/>
      <c r="L20" s="32"/>
      <c r="M20" s="33"/>
      <c r="N20" s="97">
        <f t="shared" si="2"/>
        <v>22</v>
      </c>
      <c r="O20" s="37">
        <v>22</v>
      </c>
      <c r="P20" s="35"/>
      <c r="Q20" s="2"/>
      <c r="R20" s="92">
        <v>26.07</v>
      </c>
    </row>
    <row r="21" spans="1:18" ht="30" customHeight="1">
      <c r="A21" s="36">
        <f t="shared" si="4"/>
        <v>11</v>
      </c>
      <c r="B21" s="41">
        <v>41557</v>
      </c>
      <c r="C21" s="38" t="s">
        <v>59</v>
      </c>
      <c r="D21" s="42" t="s">
        <v>62</v>
      </c>
      <c r="E21" s="39" t="s">
        <v>57</v>
      </c>
      <c r="F21" s="40" t="s">
        <v>58</v>
      </c>
      <c r="G21" s="90"/>
      <c r="H21" s="91"/>
      <c r="I21" s="93"/>
      <c r="J21" s="31">
        <v>87</v>
      </c>
      <c r="K21" s="32"/>
      <c r="L21" s="32"/>
      <c r="M21" s="33"/>
      <c r="N21" s="97">
        <f t="shared" si="2"/>
        <v>87</v>
      </c>
      <c r="O21" s="37"/>
      <c r="P21" s="35"/>
      <c r="Q21" s="2"/>
      <c r="R21" s="92">
        <v>102.86</v>
      </c>
    </row>
    <row r="22" spans="1:18" ht="30" customHeight="1">
      <c r="A22" s="36">
        <f t="shared" si="4"/>
        <v>12</v>
      </c>
      <c r="B22" s="41">
        <v>41564</v>
      </c>
      <c r="C22" s="38" t="s">
        <v>61</v>
      </c>
      <c r="D22" s="42" t="s">
        <v>64</v>
      </c>
      <c r="E22" s="39" t="s">
        <v>57</v>
      </c>
      <c r="F22" s="40" t="s">
        <v>58</v>
      </c>
      <c r="G22" s="90"/>
      <c r="H22" s="91"/>
      <c r="I22" s="93"/>
      <c r="J22" s="31"/>
      <c r="K22" s="32">
        <v>5</v>
      </c>
      <c r="L22" s="32"/>
      <c r="M22" s="33"/>
      <c r="N22" s="97">
        <f t="shared" si="2"/>
        <v>5</v>
      </c>
      <c r="O22" s="37">
        <v>5</v>
      </c>
      <c r="P22" s="35"/>
      <c r="Q22" s="2"/>
      <c r="R22" s="92">
        <v>5.91</v>
      </c>
    </row>
    <row r="23" spans="1:18" ht="30" customHeight="1">
      <c r="A23" s="36">
        <f t="shared" si="4"/>
        <v>13</v>
      </c>
      <c r="B23" s="41">
        <v>41555</v>
      </c>
      <c r="C23" s="38" t="s">
        <v>59</v>
      </c>
      <c r="D23" s="42" t="s">
        <v>62</v>
      </c>
      <c r="E23" s="39" t="s">
        <v>57</v>
      </c>
      <c r="F23" s="40" t="s">
        <v>58</v>
      </c>
      <c r="G23" s="90"/>
      <c r="H23" s="91"/>
      <c r="I23" s="93"/>
      <c r="J23" s="31">
        <v>27</v>
      </c>
      <c r="K23" s="32"/>
      <c r="L23" s="32"/>
      <c r="M23" s="33"/>
      <c r="N23" s="97">
        <f t="shared" si="2"/>
        <v>27</v>
      </c>
      <c r="O23" s="37"/>
      <c r="P23" s="35"/>
      <c r="Q23" s="2"/>
      <c r="R23" s="92">
        <v>31.95</v>
      </c>
    </row>
    <row r="24" spans="1:18" ht="30" customHeight="1">
      <c r="A24" s="36">
        <f t="shared" si="4"/>
        <v>14</v>
      </c>
      <c r="B24" s="41">
        <v>41556</v>
      </c>
      <c r="C24" s="38" t="s">
        <v>59</v>
      </c>
      <c r="D24" s="42" t="s">
        <v>62</v>
      </c>
      <c r="E24" s="39" t="s">
        <v>57</v>
      </c>
      <c r="F24" s="40" t="s">
        <v>58</v>
      </c>
      <c r="G24" s="90"/>
      <c r="H24" s="91"/>
      <c r="I24" s="93"/>
      <c r="J24" s="31">
        <v>16</v>
      </c>
      <c r="K24" s="32"/>
      <c r="L24" s="32"/>
      <c r="M24" s="33"/>
      <c r="N24" s="97">
        <f t="shared" si="2"/>
        <v>16</v>
      </c>
      <c r="O24" s="37"/>
      <c r="P24" s="35"/>
      <c r="Q24" s="2"/>
      <c r="R24" s="92">
        <v>18.96</v>
      </c>
    </row>
    <row r="25" spans="1:18" ht="30" customHeight="1">
      <c r="A25" s="36">
        <f t="shared" si="4"/>
        <v>15</v>
      </c>
      <c r="B25" s="41">
        <v>41564</v>
      </c>
      <c r="C25" s="38" t="s">
        <v>61</v>
      </c>
      <c r="D25" s="42" t="s">
        <v>65</v>
      </c>
      <c r="E25" s="39" t="s">
        <v>57</v>
      </c>
      <c r="F25" s="40" t="s">
        <v>58</v>
      </c>
      <c r="G25" s="90"/>
      <c r="H25" s="91"/>
      <c r="I25" s="93"/>
      <c r="J25" s="31">
        <v>15</v>
      </c>
      <c r="K25" s="32"/>
      <c r="L25" s="32"/>
      <c r="M25" s="33"/>
      <c r="N25" s="97">
        <f t="shared" si="2"/>
        <v>15</v>
      </c>
      <c r="O25" s="37">
        <v>15</v>
      </c>
      <c r="P25" s="35"/>
      <c r="Q25" s="2"/>
      <c r="R25" s="92">
        <v>17.739999999999998</v>
      </c>
    </row>
    <row r="26" spans="1:18" ht="30" customHeight="1">
      <c r="A26" s="36">
        <f t="shared" si="4"/>
        <v>16</v>
      </c>
      <c r="B26" s="41">
        <v>41557</v>
      </c>
      <c r="C26" s="38" t="s">
        <v>59</v>
      </c>
      <c r="D26" s="42" t="s">
        <v>62</v>
      </c>
      <c r="E26" s="39" t="s">
        <v>57</v>
      </c>
      <c r="F26" s="40" t="s">
        <v>58</v>
      </c>
      <c r="G26" s="90"/>
      <c r="H26" s="91"/>
      <c r="I26" s="93"/>
      <c r="J26" s="31">
        <v>26.4</v>
      </c>
      <c r="K26" s="32"/>
      <c r="L26" s="32"/>
      <c r="M26" s="33"/>
      <c r="N26" s="97">
        <f t="shared" si="2"/>
        <v>26.4</v>
      </c>
      <c r="O26" s="37">
        <v>26.4</v>
      </c>
      <c r="P26" s="35"/>
      <c r="Q26" s="2"/>
      <c r="R26" s="92">
        <v>31.29</v>
      </c>
    </row>
    <row r="27" spans="1:18" ht="30" customHeight="1">
      <c r="A27" s="36">
        <f t="shared" si="4"/>
        <v>17</v>
      </c>
      <c r="B27" s="41">
        <v>41556</v>
      </c>
      <c r="C27" s="38" t="s">
        <v>59</v>
      </c>
      <c r="D27" s="42" t="s">
        <v>62</v>
      </c>
      <c r="E27" s="39" t="s">
        <v>57</v>
      </c>
      <c r="F27" s="40" t="s">
        <v>58</v>
      </c>
      <c r="G27" s="90"/>
      <c r="H27" s="91">
        <f t="shared" ref="H27" si="5">IF($D$3="si",($G$5/$G$6*G27),IF($D$3="no",G27*$G$4,0))</f>
        <v>0</v>
      </c>
      <c r="I27" s="93"/>
      <c r="J27" s="31">
        <v>15</v>
      </c>
      <c r="K27" s="32"/>
      <c r="L27" s="32"/>
      <c r="M27" s="33"/>
      <c r="N27" s="97">
        <f t="shared" si="2"/>
        <v>15</v>
      </c>
      <c r="O27" s="37"/>
      <c r="P27" s="35" t="str">
        <f t="shared" ref="P27" si="6">IF(F27="Milano","X","")</f>
        <v/>
      </c>
      <c r="Q27" s="2"/>
      <c r="R27" s="92">
        <v>17.77</v>
      </c>
    </row>
    <row r="28" spans="1:18" ht="30" customHeight="1">
      <c r="A28" s="36">
        <f t="shared" si="4"/>
        <v>18</v>
      </c>
      <c r="B28" s="41">
        <v>41564</v>
      </c>
      <c r="C28" s="38"/>
      <c r="D28" s="42" t="s">
        <v>82</v>
      </c>
      <c r="E28" s="39" t="s">
        <v>57</v>
      </c>
      <c r="F28" s="40" t="s">
        <v>58</v>
      </c>
      <c r="G28" s="90"/>
      <c r="H28" s="91">
        <f t="shared" si="1"/>
        <v>0</v>
      </c>
      <c r="I28" s="93"/>
      <c r="J28" s="31"/>
      <c r="K28" s="32"/>
      <c r="L28" s="32"/>
      <c r="M28" s="33"/>
      <c r="N28" s="97">
        <v>10</v>
      </c>
      <c r="O28" s="37"/>
      <c r="P28" s="35" t="str">
        <f t="shared" si="3"/>
        <v/>
      </c>
      <c r="Q28" s="2"/>
      <c r="R28" s="92">
        <v>11.82</v>
      </c>
    </row>
    <row r="29" spans="1:18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8">
      <c r="A30" s="61"/>
      <c r="B30" s="62"/>
      <c r="C30" s="63"/>
      <c r="D30" s="64"/>
      <c r="E30" s="64"/>
      <c r="F30" s="65"/>
      <c r="G30" s="66"/>
      <c r="H30" s="67"/>
      <c r="I30" s="68"/>
      <c r="J30" s="68"/>
      <c r="K30" s="68"/>
      <c r="L30" s="68"/>
      <c r="M30" s="68"/>
      <c r="N30" s="69"/>
      <c r="O30" s="70"/>
      <c r="P30" s="94"/>
    </row>
    <row r="31" spans="1:18">
      <c r="A31" s="50"/>
      <c r="B31" s="60" t="s">
        <v>36</v>
      </c>
      <c r="C31" s="60"/>
      <c r="D31" s="60"/>
      <c r="E31" s="51"/>
      <c r="F31" s="51"/>
      <c r="G31" s="60" t="s">
        <v>38</v>
      </c>
      <c r="H31" s="60"/>
      <c r="I31" s="60"/>
      <c r="J31" s="51"/>
      <c r="K31" s="51"/>
      <c r="L31" s="60" t="s">
        <v>37</v>
      </c>
      <c r="M31" s="60"/>
      <c r="N31" s="60"/>
      <c r="O31" s="51"/>
      <c r="P31" s="94"/>
    </row>
    <row r="32" spans="1:18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94"/>
    </row>
    <row r="33" spans="1:16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30:M30 H11:M28">
      <formula1>0</formula1>
      <formula2>0</formula2>
    </dataValidation>
    <dataValidation type="whole" operator="greaterThanOrEqual" allowBlank="1" showErrorMessage="1" errorTitle="Valore" error="Inserire un numero maggiore o uguale a 0 (zero)!" sqref="N30 N11:N28">
      <formula1>0</formula1>
      <formula2>0</formula2>
    </dataValidation>
    <dataValidation type="textLength" operator="greaterThan" allowBlank="1" showErrorMessage="1" sqref="D30:E30 D11:E28">
      <formula1>1</formula1>
      <formula2>0</formula2>
    </dataValidation>
    <dataValidation type="textLength" operator="greaterThan" sqref="F30 F11:F28">
      <formula1>1</formula1>
      <formula2>0</formula2>
    </dataValidation>
    <dataValidation type="date" operator="greaterThanOrEqual" showErrorMessage="1" errorTitle="Data" error="Inserire una data superiore al 1/11/2000" sqref="B30 B11:B28">
      <formula1>36831</formula1>
      <formula2>0</formula2>
    </dataValidation>
    <dataValidation type="textLength" operator="greaterThan" allowBlank="1" sqref="C30 C11:C28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" right="0.7" top="0.75" bottom="0.75" header="0.3" footer="0.3"/>
  <pageSetup paperSize="9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Nota Spese Italia</vt:lpstr>
      <vt:lpstr>SAR</vt:lpstr>
      <vt:lpstr>GBP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2013-11-05T09:55:42Z</cp:lastPrinted>
  <dcterms:created xsi:type="dcterms:W3CDTF">2007-03-06T14:42:56Z</dcterms:created>
  <dcterms:modified xsi:type="dcterms:W3CDTF">2014-01-03T09:04:11Z</dcterms:modified>
</cp:coreProperties>
</file>