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2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omments12.xml" ContentType="application/vnd.openxmlformats-officedocument.spreadsheetml.comment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worksheets/sheet14.xml" ContentType="application/vnd.openxmlformats-officedocument.spreadsheetml.worksheet+xml"/>
  <Override PartName="/xl/pivotCache/pivotCacheDefinition9.xml" ContentType="application/vnd.openxmlformats-officedocument.spreadsheetml.pivotCacheDefinition+xml"/>
  <Override PartName="/xl/pivotTables/pivotTable3.xml" ContentType="application/vnd.openxmlformats-officedocument.spreadsheetml.pivotTable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comments3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1310" windowHeight="7485" activeTab="2"/>
  </bookViews>
  <sheets>
    <sheet name="Assunzione Valleri" sheetId="15" r:id="rId1"/>
    <sheet name="Retribuzioni Dipendenti" sheetId="4" r:id="rId2"/>
    <sheet name="Bonus e Aumenti" sheetId="18" r:id="rId3"/>
    <sheet name="Ottobre 2011" sheetId="21" r:id="rId4"/>
    <sheet name="Luglio 2011" sheetId="16" r:id="rId5"/>
    <sheet name="Giugno 2011 " sheetId="14" r:id="rId6"/>
    <sheet name="Maggio 2011 " sheetId="13" state="hidden" r:id="rId7"/>
    <sheet name="Aprile 2011" sheetId="12" state="hidden" r:id="rId8"/>
    <sheet name="Marzo 2011 " sheetId="11" r:id="rId9"/>
    <sheet name="Febbraio 2011 " sheetId="10" state="hidden" r:id="rId10"/>
    <sheet name="Gennaio 2011" sheetId="9" state="hidden" r:id="rId11"/>
    <sheet name="Dicembre 2010" sheetId="8" r:id="rId12"/>
    <sheet name="Novembre 2010" sheetId="7" state="hidden" r:id="rId13"/>
    <sheet name="Pivot_Retr_Dip_" sheetId="6" state="hidden" r:id="rId14"/>
    <sheet name="Bonus Amministratori" sheetId="2" state="hidden" r:id="rId15"/>
    <sheet name="Foglio3" sheetId="3" state="hidden" r:id="rId16"/>
  </sheets>
  <definedNames>
    <definedName name="_xlnm._FilterDatabase" localSheetId="7" hidden="1">'Aprile 2011'!$A$1:$N$44</definedName>
    <definedName name="_xlnm._FilterDatabase" localSheetId="2" hidden="1">'Bonus e Aumenti'!$A$1:$E$38</definedName>
    <definedName name="_xlnm._FilterDatabase" localSheetId="11" hidden="1">'Dicembre 2010'!$A$2:$I$2</definedName>
    <definedName name="_xlnm._FilterDatabase" localSheetId="9" hidden="1">'Febbraio 2011 '!$A$1:$N$44</definedName>
    <definedName name="_xlnm._FilterDatabase" localSheetId="10" hidden="1">'Gennaio 2011'!$A$1:$N$44</definedName>
    <definedName name="_xlnm._FilterDatabase" localSheetId="5" hidden="1">'Giugno 2011 '!$A$1:$N$43</definedName>
    <definedName name="_xlnm._FilterDatabase" localSheetId="4" hidden="1">'Luglio 2011'!$A$1:$N$44</definedName>
    <definedName name="_xlnm._FilterDatabase" localSheetId="6" hidden="1">'Maggio 2011 '!$A$1:$N$43</definedName>
    <definedName name="_xlnm._FilterDatabase" localSheetId="8" hidden="1">'Marzo 2011 '!$A$1:$N$44</definedName>
    <definedName name="_xlnm._FilterDatabase" localSheetId="12" hidden="1">'Novembre 2010'!$A$1:$N$45</definedName>
    <definedName name="_xlnm._FilterDatabase" localSheetId="3" hidden="1">'Ottobre 2011'!$A$1:$N$44</definedName>
    <definedName name="_xlnm._FilterDatabase" localSheetId="1" hidden="1">'Retribuzioni Dipendenti'!$A$1:$N$44</definedName>
  </definedNames>
  <calcPr calcId="125725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  <pivotCache cacheId="7" r:id="rId24"/>
    <pivotCache cacheId="8" r:id="rId25"/>
    <pivotCache cacheId="9" r:id="rId26"/>
    <pivotCache cacheId="10" r:id="rId27"/>
    <pivotCache cacheId="11" r:id="rId28"/>
  </pivotCaches>
</workbook>
</file>

<file path=xl/calcChain.xml><?xml version="1.0" encoding="utf-8"?>
<calcChain xmlns="http://schemas.openxmlformats.org/spreadsheetml/2006/main">
  <c r="K21" i="18"/>
  <c r="E33"/>
  <c r="E32"/>
  <c r="E31"/>
  <c r="E30"/>
  <c r="E29"/>
  <c r="E28"/>
  <c r="E27"/>
  <c r="E26"/>
  <c r="E25"/>
  <c r="E24"/>
  <c r="D23"/>
  <c r="E22"/>
  <c r="E21"/>
  <c r="E20"/>
  <c r="E19"/>
  <c r="E18"/>
  <c r="E17"/>
  <c r="E16"/>
  <c r="E15"/>
  <c r="E14"/>
  <c r="E13"/>
  <c r="E12"/>
  <c r="E3"/>
  <c r="E11"/>
  <c r="D10"/>
  <c r="E9"/>
  <c r="E8"/>
  <c r="E7"/>
  <c r="E6"/>
  <c r="E5"/>
  <c r="E4"/>
  <c r="F28" i="21"/>
  <c r="G28" s="1"/>
  <c r="H28" s="1"/>
  <c r="D28"/>
  <c r="F18"/>
  <c r="G18" s="1"/>
  <c r="H18" s="1"/>
  <c r="D18"/>
  <c r="F32"/>
  <c r="G32" s="1"/>
  <c r="H32" s="1"/>
  <c r="D32"/>
  <c r="F25"/>
  <c r="G25" s="1"/>
  <c r="H25" s="1"/>
  <c r="D25"/>
  <c r="F34"/>
  <c r="G34" s="1"/>
  <c r="H34" s="1"/>
  <c r="D34"/>
  <c r="F33"/>
  <c r="G33" s="1"/>
  <c r="H33" s="1"/>
  <c r="D33"/>
  <c r="F30"/>
  <c r="G30" s="1"/>
  <c r="H30" s="1"/>
  <c r="D30"/>
  <c r="F27"/>
  <c r="G27" s="1"/>
  <c r="H27" s="1"/>
  <c r="D27"/>
  <c r="H26"/>
  <c r="G26"/>
  <c r="E26"/>
  <c r="D26"/>
  <c r="F22"/>
  <c r="G22" s="1"/>
  <c r="H22" s="1"/>
  <c r="D22"/>
  <c r="F31"/>
  <c r="G31" s="1"/>
  <c r="H31" s="1"/>
  <c r="D31"/>
  <c r="F23"/>
  <c r="G23" s="1"/>
  <c r="H23" s="1"/>
  <c r="D23"/>
  <c r="F29"/>
  <c r="G29" s="1"/>
  <c r="H29" s="1"/>
  <c r="D29"/>
  <c r="F35"/>
  <c r="G35" s="1"/>
  <c r="H35" s="1"/>
  <c r="D35"/>
  <c r="F24"/>
  <c r="G24" s="1"/>
  <c r="H24" s="1"/>
  <c r="D24"/>
  <c r="H21"/>
  <c r="F21"/>
  <c r="D21"/>
  <c r="G20"/>
  <c r="H20" s="1"/>
  <c r="E20"/>
  <c r="D20"/>
  <c r="G19"/>
  <c r="H19" s="1"/>
  <c r="F19"/>
  <c r="D19"/>
  <c r="F7"/>
  <c r="G7" s="1"/>
  <c r="H7" s="1"/>
  <c r="D7"/>
  <c r="H8"/>
  <c r="F8"/>
  <c r="G8" s="1"/>
  <c r="D8"/>
  <c r="H17"/>
  <c r="F17"/>
  <c r="G17" s="1"/>
  <c r="D17"/>
  <c r="H14"/>
  <c r="F14"/>
  <c r="G14" s="1"/>
  <c r="D14"/>
  <c r="H13"/>
  <c r="F13"/>
  <c r="G13" s="1"/>
  <c r="D13"/>
  <c r="H12"/>
  <c r="F12"/>
  <c r="G12" s="1"/>
  <c r="D12"/>
  <c r="H11"/>
  <c r="F11"/>
  <c r="G11" s="1"/>
  <c r="D11"/>
  <c r="H6"/>
  <c r="F6"/>
  <c r="G6" s="1"/>
  <c r="D6"/>
  <c r="H5"/>
  <c r="F5"/>
  <c r="G5" s="1"/>
  <c r="D5"/>
  <c r="H10"/>
  <c r="F10"/>
  <c r="G10" s="1"/>
  <c r="D10"/>
  <c r="H9"/>
  <c r="F9"/>
  <c r="G9" s="1"/>
  <c r="D9"/>
  <c r="H16"/>
  <c r="F16"/>
  <c r="G16" s="1"/>
  <c r="D16"/>
  <c r="H15"/>
  <c r="F15"/>
  <c r="G15" s="1"/>
  <c r="D15"/>
  <c r="G4"/>
  <c r="H4" s="1"/>
  <c r="F4"/>
  <c r="D4"/>
  <c r="F3"/>
  <c r="G3" s="1"/>
  <c r="H3" s="1"/>
  <c r="D3"/>
  <c r="G34" i="16"/>
  <c r="F34"/>
  <c r="D34"/>
  <c r="J5" i="15"/>
  <c r="H3"/>
  <c r="H34" i="16" l="1"/>
  <c r="F33"/>
  <c r="G33" s="1"/>
  <c r="H33" s="1"/>
  <c r="D33"/>
  <c r="G32"/>
  <c r="H32" s="1"/>
  <c r="F32"/>
  <c r="D32"/>
  <c r="G31"/>
  <c r="H31" s="1"/>
  <c r="F31"/>
  <c r="D31"/>
  <c r="G30"/>
  <c r="H30" s="1"/>
  <c r="F30"/>
  <c r="D30"/>
  <c r="G29"/>
  <c r="H29" s="1"/>
  <c r="F29"/>
  <c r="D29"/>
  <c r="G28"/>
  <c r="H28" s="1"/>
  <c r="F28"/>
  <c r="D28"/>
  <c r="G27"/>
  <c r="H27" s="1"/>
  <c r="E27"/>
  <c r="D27"/>
  <c r="G26"/>
  <c r="H26" s="1"/>
  <c r="F26"/>
  <c r="D26"/>
  <c r="G25"/>
  <c r="H25" s="1"/>
  <c r="F25"/>
  <c r="D25"/>
  <c r="G24"/>
  <c r="H24" s="1"/>
  <c r="F24"/>
  <c r="D24"/>
  <c r="G23"/>
  <c r="H23" s="1"/>
  <c r="F23"/>
  <c r="D23"/>
  <c r="G22"/>
  <c r="H22" s="1"/>
  <c r="F22"/>
  <c r="D22"/>
  <c r="G21"/>
  <c r="H21" s="1"/>
  <c r="F21"/>
  <c r="D21"/>
  <c r="H20"/>
  <c r="F20"/>
  <c r="D20"/>
  <c r="H19"/>
  <c r="G19"/>
  <c r="E19"/>
  <c r="D19"/>
  <c r="F18"/>
  <c r="G18" s="1"/>
  <c r="H18" s="1"/>
  <c r="D18"/>
  <c r="F17"/>
  <c r="G17" s="1"/>
  <c r="H17" s="1"/>
  <c r="D17"/>
  <c r="H16"/>
  <c r="F16"/>
  <c r="G16" s="1"/>
  <c r="D16"/>
  <c r="H15"/>
  <c r="F15"/>
  <c r="G15" s="1"/>
  <c r="D15"/>
  <c r="H14"/>
  <c r="F14"/>
  <c r="G14" s="1"/>
  <c r="D14"/>
  <c r="H13"/>
  <c r="F13"/>
  <c r="G13" s="1"/>
  <c r="D13"/>
  <c r="H12"/>
  <c r="F12"/>
  <c r="G12" s="1"/>
  <c r="D12"/>
  <c r="H11"/>
  <c r="F11"/>
  <c r="G11" s="1"/>
  <c r="D11"/>
  <c r="H10"/>
  <c r="F10"/>
  <c r="G10" s="1"/>
  <c r="D10"/>
  <c r="H9"/>
  <c r="F9"/>
  <c r="G9" s="1"/>
  <c r="D9"/>
  <c r="H8"/>
  <c r="F8"/>
  <c r="G8" s="1"/>
  <c r="D8"/>
  <c r="H7"/>
  <c r="F7"/>
  <c r="G7" s="1"/>
  <c r="D7"/>
  <c r="H6"/>
  <c r="F6"/>
  <c r="G6" s="1"/>
  <c r="D6"/>
  <c r="H5"/>
  <c r="F5"/>
  <c r="G5" s="1"/>
  <c r="D5"/>
  <c r="F4"/>
  <c r="G4" s="1"/>
  <c r="H4" s="1"/>
  <c r="D4"/>
  <c r="F3"/>
  <c r="G3" s="1"/>
  <c r="H3" s="1"/>
  <c r="D3"/>
  <c r="H5" i="15"/>
  <c r="H2"/>
  <c r="D5"/>
  <c r="E5" s="1"/>
  <c r="D2"/>
  <c r="G46" i="14"/>
  <c r="F46"/>
  <c r="E46"/>
  <c r="F45"/>
  <c r="G45" s="1"/>
  <c r="F44"/>
  <c r="G44" s="1"/>
  <c r="F20"/>
  <c r="H20" s="1"/>
  <c r="D20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F17"/>
  <c r="G17" s="1"/>
  <c r="H17" s="1"/>
  <c r="D17"/>
  <c r="G33"/>
  <c r="H33" s="1"/>
  <c r="F33"/>
  <c r="D33"/>
  <c r="F32"/>
  <c r="G32" s="1"/>
  <c r="H32" s="1"/>
  <c r="D32"/>
  <c r="F31"/>
  <c r="G31" s="1"/>
  <c r="H31" s="1"/>
  <c r="D31"/>
  <c r="F30"/>
  <c r="G30" s="1"/>
  <c r="H30" s="1"/>
  <c r="D30"/>
  <c r="F29"/>
  <c r="G29" s="1"/>
  <c r="H29" s="1"/>
  <c r="D29"/>
  <c r="F28"/>
  <c r="G28" s="1"/>
  <c r="H28" s="1"/>
  <c r="D28"/>
  <c r="G27"/>
  <c r="H27" s="1"/>
  <c r="E27"/>
  <c r="D27"/>
  <c r="F26"/>
  <c r="G26" s="1"/>
  <c r="H26" s="1"/>
  <c r="D26"/>
  <c r="F25"/>
  <c r="G25" s="1"/>
  <c r="H25" s="1"/>
  <c r="D25"/>
  <c r="F24"/>
  <c r="G24" s="1"/>
  <c r="H24" s="1"/>
  <c r="D24"/>
  <c r="F23"/>
  <c r="G23" s="1"/>
  <c r="H23" s="1"/>
  <c r="D23"/>
  <c r="F22"/>
  <c r="G22" s="1"/>
  <c r="H22" s="1"/>
  <c r="D22"/>
  <c r="F21"/>
  <c r="G21" s="1"/>
  <c r="H21" s="1"/>
  <c r="D21"/>
  <c r="G19"/>
  <c r="H19" s="1"/>
  <c r="E19"/>
  <c r="D19"/>
  <c r="F18"/>
  <c r="G18" s="1"/>
  <c r="H18" s="1"/>
  <c r="D18"/>
  <c r="H16"/>
  <c r="F16"/>
  <c r="G16" s="1"/>
  <c r="D16"/>
  <c r="H15"/>
  <c r="G15"/>
  <c r="F15"/>
  <c r="D15"/>
  <c r="H14"/>
  <c r="G14"/>
  <c r="F14"/>
  <c r="D14"/>
  <c r="H13"/>
  <c r="G13"/>
  <c r="F13"/>
  <c r="D13"/>
  <c r="H12"/>
  <c r="G12"/>
  <c r="F12"/>
  <c r="D12"/>
  <c r="H11"/>
  <c r="G11"/>
  <c r="F11"/>
  <c r="D11"/>
  <c r="H10"/>
  <c r="G10"/>
  <c r="F10"/>
  <c r="D10"/>
  <c r="H9"/>
  <c r="G9"/>
  <c r="F9"/>
  <c r="D9"/>
  <c r="H8"/>
  <c r="G8"/>
  <c r="F8"/>
  <c r="D8"/>
  <c r="H7"/>
  <c r="G7"/>
  <c r="F7"/>
  <c r="D7"/>
  <c r="H6"/>
  <c r="G6"/>
  <c r="F6"/>
  <c r="D6"/>
  <c r="H5"/>
  <c r="G5"/>
  <c r="F5"/>
  <c r="D5"/>
  <c r="F4"/>
  <c r="G4" s="1"/>
  <c r="H4" s="1"/>
  <c r="D4"/>
  <c r="G3"/>
  <c r="H3" s="1"/>
  <c r="F3"/>
  <c r="D3"/>
  <c r="F32" i="13"/>
  <c r="G32" s="1"/>
  <c r="H32" s="1"/>
  <c r="D32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F31"/>
  <c r="G31" s="1"/>
  <c r="H31" s="1"/>
  <c r="D31"/>
  <c r="F30"/>
  <c r="G30" s="1"/>
  <c r="H30" s="1"/>
  <c r="D30"/>
  <c r="G29"/>
  <c r="H29" s="1"/>
  <c r="F29"/>
  <c r="D29"/>
  <c r="F28"/>
  <c r="G28" s="1"/>
  <c r="H28" s="1"/>
  <c r="D28"/>
  <c r="G27"/>
  <c r="H27" s="1"/>
  <c r="F27"/>
  <c r="D27"/>
  <c r="F26"/>
  <c r="G26" s="1"/>
  <c r="H26" s="1"/>
  <c r="D26"/>
  <c r="G25"/>
  <c r="H25" s="1"/>
  <c r="E25"/>
  <c r="D25"/>
  <c r="F24"/>
  <c r="G24" s="1"/>
  <c r="H24" s="1"/>
  <c r="D24"/>
  <c r="G23"/>
  <c r="H23" s="1"/>
  <c r="F23"/>
  <c r="D23"/>
  <c r="F22"/>
  <c r="G22" s="1"/>
  <c r="H22" s="1"/>
  <c r="D22"/>
  <c r="G21"/>
  <c r="H21" s="1"/>
  <c r="F21"/>
  <c r="D21"/>
  <c r="F20"/>
  <c r="G20" s="1"/>
  <c r="H20" s="1"/>
  <c r="D20"/>
  <c r="G19"/>
  <c r="H19" s="1"/>
  <c r="F19"/>
  <c r="D19"/>
  <c r="G18"/>
  <c r="H18" s="1"/>
  <c r="E18"/>
  <c r="D18"/>
  <c r="G17"/>
  <c r="H17" s="1"/>
  <c r="F17"/>
  <c r="D17"/>
  <c r="H16"/>
  <c r="G16"/>
  <c r="F16"/>
  <c r="D16"/>
  <c r="H15"/>
  <c r="G15"/>
  <c r="F15"/>
  <c r="D15"/>
  <c r="H14"/>
  <c r="G14"/>
  <c r="F14"/>
  <c r="D14"/>
  <c r="H13"/>
  <c r="G13"/>
  <c r="F13"/>
  <c r="D13"/>
  <c r="H12"/>
  <c r="G12"/>
  <c r="F12"/>
  <c r="D12"/>
  <c r="H11"/>
  <c r="G11"/>
  <c r="F11"/>
  <c r="D11"/>
  <c r="H10"/>
  <c r="G10"/>
  <c r="F10"/>
  <c r="D10"/>
  <c r="H9"/>
  <c r="G9"/>
  <c r="F9"/>
  <c r="D9"/>
  <c r="H8"/>
  <c r="G8"/>
  <c r="F8"/>
  <c r="D8"/>
  <c r="H7"/>
  <c r="G7"/>
  <c r="F7"/>
  <c r="D7"/>
  <c r="H6"/>
  <c r="G6"/>
  <c r="F6"/>
  <c r="D6"/>
  <c r="H5"/>
  <c r="G5"/>
  <c r="F5"/>
  <c r="D5"/>
  <c r="F4"/>
  <c r="G4" s="1"/>
  <c r="H4" s="1"/>
  <c r="D4"/>
  <c r="G3"/>
  <c r="H3" s="1"/>
  <c r="F3"/>
  <c r="D3"/>
  <c r="H68" i="12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F21"/>
  <c r="F32"/>
  <c r="G32" s="1"/>
  <c r="H32" s="1"/>
  <c r="D32"/>
  <c r="G31"/>
  <c r="H31" s="1"/>
  <c r="F31"/>
  <c r="D31"/>
  <c r="G30"/>
  <c r="H30" s="1"/>
  <c r="F30"/>
  <c r="D30"/>
  <c r="G29"/>
  <c r="H29" s="1"/>
  <c r="F29"/>
  <c r="D29"/>
  <c r="G28"/>
  <c r="H28" s="1"/>
  <c r="F28"/>
  <c r="D28"/>
  <c r="G27"/>
  <c r="H27" s="1"/>
  <c r="F27"/>
  <c r="D27"/>
  <c r="G26"/>
  <c r="H26" s="1"/>
  <c r="E26"/>
  <c r="D26"/>
  <c r="G25"/>
  <c r="H25" s="1"/>
  <c r="F25"/>
  <c r="D25"/>
  <c r="G24"/>
  <c r="H24" s="1"/>
  <c r="F24"/>
  <c r="D24"/>
  <c r="G23"/>
  <c r="H23" s="1"/>
  <c r="F23"/>
  <c r="D23"/>
  <c r="G22"/>
  <c r="H22" s="1"/>
  <c r="F22"/>
  <c r="D22"/>
  <c r="D21"/>
  <c r="G20"/>
  <c r="H20" s="1"/>
  <c r="F20"/>
  <c r="D20"/>
  <c r="G18"/>
  <c r="H18" s="1"/>
  <c r="E18"/>
  <c r="D18"/>
  <c r="G17"/>
  <c r="H17" s="1"/>
  <c r="F17"/>
  <c r="D17"/>
  <c r="H16"/>
  <c r="G16"/>
  <c r="F16"/>
  <c r="D16"/>
  <c r="H15"/>
  <c r="G15"/>
  <c r="F15"/>
  <c r="D15"/>
  <c r="H14"/>
  <c r="G14"/>
  <c r="F14"/>
  <c r="D14"/>
  <c r="H13"/>
  <c r="G13"/>
  <c r="F13"/>
  <c r="D13"/>
  <c r="H12"/>
  <c r="G12"/>
  <c r="F12"/>
  <c r="D12"/>
  <c r="H11"/>
  <c r="G11"/>
  <c r="F11"/>
  <c r="D11"/>
  <c r="H10"/>
  <c r="G10"/>
  <c r="F10"/>
  <c r="D10"/>
  <c r="H9"/>
  <c r="G9"/>
  <c r="F9"/>
  <c r="D9"/>
  <c r="H8"/>
  <c r="G8"/>
  <c r="F8"/>
  <c r="D8"/>
  <c r="H7"/>
  <c r="G7"/>
  <c r="F7"/>
  <c r="D7"/>
  <c r="H6"/>
  <c r="G6"/>
  <c r="F6"/>
  <c r="D6"/>
  <c r="H5"/>
  <c r="F5"/>
  <c r="G5" s="1"/>
  <c r="D5"/>
  <c r="G4"/>
  <c r="H4" s="1"/>
  <c r="F4"/>
  <c r="D4"/>
  <c r="G3"/>
  <c r="H3" s="1"/>
  <c r="F3"/>
  <c r="D3"/>
  <c r="I67" i="11"/>
  <c r="I66"/>
  <c r="I65"/>
  <c r="I64"/>
  <c r="I63"/>
  <c r="I62"/>
  <c r="I61"/>
  <c r="I60"/>
  <c r="I59"/>
  <c r="I58"/>
  <c r="I57"/>
  <c r="I56"/>
  <c r="I55"/>
  <c r="I54"/>
  <c r="I53"/>
  <c r="I52"/>
  <c r="I51"/>
  <c r="I50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E28" i="9"/>
  <c r="F24" i="11"/>
  <c r="G24" s="1"/>
  <c r="H24" s="1"/>
  <c r="D24"/>
  <c r="H16"/>
  <c r="F16"/>
  <c r="G16" s="1"/>
  <c r="D16"/>
  <c r="F21"/>
  <c r="G21" s="1"/>
  <c r="H21" s="1"/>
  <c r="D21"/>
  <c r="F30"/>
  <c r="G30" s="1"/>
  <c r="H30" s="1"/>
  <c r="D30"/>
  <c r="F29"/>
  <c r="G29" s="1"/>
  <c r="H29" s="1"/>
  <c r="D29"/>
  <c r="F32"/>
  <c r="G32" s="1"/>
  <c r="H32" s="1"/>
  <c r="D32"/>
  <c r="F28"/>
  <c r="G28" s="1"/>
  <c r="H28" s="1"/>
  <c r="D28"/>
  <c r="F22"/>
  <c r="G22" s="1"/>
  <c r="H22" s="1"/>
  <c r="D22"/>
  <c r="F27"/>
  <c r="G27" s="1"/>
  <c r="H27" s="1"/>
  <c r="D27"/>
  <c r="G26"/>
  <c r="H26" s="1"/>
  <c r="E26"/>
  <c r="D26"/>
  <c r="F31"/>
  <c r="G31" s="1"/>
  <c r="H31" s="1"/>
  <c r="D31"/>
  <c r="F20"/>
  <c r="G20" s="1"/>
  <c r="H20" s="1"/>
  <c r="D20"/>
  <c r="F23"/>
  <c r="G23" s="1"/>
  <c r="H23" s="1"/>
  <c r="D23"/>
  <c r="G25"/>
  <c r="H25" s="1"/>
  <c r="F25"/>
  <c r="D25"/>
  <c r="G18"/>
  <c r="H18" s="1"/>
  <c r="E18"/>
  <c r="D18"/>
  <c r="G17"/>
  <c r="H17" s="1"/>
  <c r="F17"/>
  <c r="D17"/>
  <c r="H15"/>
  <c r="G15"/>
  <c r="F15"/>
  <c r="D15"/>
  <c r="H6"/>
  <c r="G6"/>
  <c r="F6"/>
  <c r="D6"/>
  <c r="H5"/>
  <c r="G5"/>
  <c r="F5"/>
  <c r="D5"/>
  <c r="H14"/>
  <c r="G14"/>
  <c r="F14"/>
  <c r="D14"/>
  <c r="H13"/>
  <c r="G13"/>
  <c r="F13"/>
  <c r="D13"/>
  <c r="H12"/>
  <c r="G12"/>
  <c r="F12"/>
  <c r="D12"/>
  <c r="H11"/>
  <c r="G11"/>
  <c r="F11"/>
  <c r="D11"/>
  <c r="H8"/>
  <c r="G8"/>
  <c r="F8"/>
  <c r="D8"/>
  <c r="H7"/>
  <c r="F7"/>
  <c r="G7" s="1"/>
  <c r="D7"/>
  <c r="H10"/>
  <c r="F10"/>
  <c r="G10" s="1"/>
  <c r="D10"/>
  <c r="H9"/>
  <c r="F9"/>
  <c r="G9" s="1"/>
  <c r="D9"/>
  <c r="G4"/>
  <c r="H4" s="1"/>
  <c r="F4"/>
  <c r="D4"/>
  <c r="F3"/>
  <c r="G3" s="1"/>
  <c r="H3" s="1"/>
  <c r="D3"/>
  <c r="G32" i="10"/>
  <c r="E32"/>
  <c r="D32"/>
  <c r="G31"/>
  <c r="H31" s="1"/>
  <c r="F31"/>
  <c r="D31"/>
  <c r="H30"/>
  <c r="G30"/>
  <c r="F30"/>
  <c r="D30"/>
  <c r="G29"/>
  <c r="H29" s="1"/>
  <c r="F29"/>
  <c r="D29"/>
  <c r="F28"/>
  <c r="G28" s="1"/>
  <c r="H28" s="1"/>
  <c r="D28"/>
  <c r="F27"/>
  <c r="G27" s="1"/>
  <c r="H27" s="1"/>
  <c r="D27"/>
  <c r="F26"/>
  <c r="G26" s="1"/>
  <c r="H26" s="1"/>
  <c r="D26"/>
  <c r="F25"/>
  <c r="G25" s="1"/>
  <c r="H25" s="1"/>
  <c r="D25"/>
  <c r="F24"/>
  <c r="G24" s="1"/>
  <c r="H24" s="1"/>
  <c r="D24"/>
  <c r="F23"/>
  <c r="G23" s="1"/>
  <c r="H23" s="1"/>
  <c r="D23"/>
  <c r="H22"/>
  <c r="G22"/>
  <c r="E22"/>
  <c r="D22"/>
  <c r="F21"/>
  <c r="G21" s="1"/>
  <c r="H21" s="1"/>
  <c r="D21"/>
  <c r="F20"/>
  <c r="G20" s="1"/>
  <c r="H20" s="1"/>
  <c r="D20"/>
  <c r="F19"/>
  <c r="G19" s="1"/>
  <c r="H19" s="1"/>
  <c r="D19"/>
  <c r="F18"/>
  <c r="G18" s="1"/>
  <c r="H18" s="1"/>
  <c r="D18"/>
  <c r="H17"/>
  <c r="G17"/>
  <c r="E17"/>
  <c r="D17"/>
  <c r="F16"/>
  <c r="G16" s="1"/>
  <c r="H16" s="1"/>
  <c r="D16"/>
  <c r="H15"/>
  <c r="F15"/>
  <c r="G15" s="1"/>
  <c r="D15"/>
  <c r="H14"/>
  <c r="F14"/>
  <c r="G14" s="1"/>
  <c r="D14"/>
  <c r="H13"/>
  <c r="F13"/>
  <c r="G13" s="1"/>
  <c r="D13"/>
  <c r="H12"/>
  <c r="G12"/>
  <c r="F12"/>
  <c r="D12"/>
  <c r="H11"/>
  <c r="G11"/>
  <c r="F11"/>
  <c r="D11"/>
  <c r="H10"/>
  <c r="G10"/>
  <c r="F10"/>
  <c r="D10"/>
  <c r="H9"/>
  <c r="G9"/>
  <c r="F9"/>
  <c r="D9"/>
  <c r="H8"/>
  <c r="G8"/>
  <c r="F8"/>
  <c r="D8"/>
  <c r="H7"/>
  <c r="G7"/>
  <c r="F7"/>
  <c r="D7"/>
  <c r="H6"/>
  <c r="G6"/>
  <c r="F6"/>
  <c r="D6"/>
  <c r="H5"/>
  <c r="G5"/>
  <c r="F5"/>
  <c r="D5"/>
  <c r="G4"/>
  <c r="H4" s="1"/>
  <c r="F4"/>
  <c r="D4"/>
  <c r="G3"/>
  <c r="H3" s="1"/>
  <c r="F3"/>
  <c r="D3"/>
  <c r="G32" i="9"/>
  <c r="E32"/>
  <c r="D32"/>
  <c r="E2" i="15" l="1"/>
  <c r="C3"/>
  <c r="D3" s="1"/>
  <c r="E3" s="1"/>
  <c r="I5"/>
  <c r="G21" i="12"/>
  <c r="H21" s="1"/>
  <c r="G16" i="9"/>
  <c r="H16" s="1"/>
  <c r="F16"/>
  <c r="G31"/>
  <c r="H31" s="1"/>
  <c r="F31"/>
  <c r="D31"/>
  <c r="H30"/>
  <c r="F30"/>
  <c r="G30" s="1"/>
  <c r="D30"/>
  <c r="G29"/>
  <c r="H29" s="1"/>
  <c r="F29"/>
  <c r="D29"/>
  <c r="G28"/>
  <c r="H28" s="1"/>
  <c r="F28"/>
  <c r="D28"/>
  <c r="G27"/>
  <c r="H27" s="1"/>
  <c r="F27"/>
  <c r="D27"/>
  <c r="G26"/>
  <c r="H26" s="1"/>
  <c r="F26"/>
  <c r="D26"/>
  <c r="G25"/>
  <c r="H25" s="1"/>
  <c r="F25"/>
  <c r="D25"/>
  <c r="G24"/>
  <c r="H24" s="1"/>
  <c r="F24"/>
  <c r="D24"/>
  <c r="G23"/>
  <c r="H23" s="1"/>
  <c r="F23"/>
  <c r="D23"/>
  <c r="G22"/>
  <c r="H22" s="1"/>
  <c r="E22"/>
  <c r="D22"/>
  <c r="G21"/>
  <c r="H21" s="1"/>
  <c r="F21"/>
  <c r="D21"/>
  <c r="G20"/>
  <c r="H20" s="1"/>
  <c r="F20"/>
  <c r="D20"/>
  <c r="G19"/>
  <c r="H19" s="1"/>
  <c r="F19"/>
  <c r="D19"/>
  <c r="G18"/>
  <c r="H18" s="1"/>
  <c r="F18"/>
  <c r="D18"/>
  <c r="G17"/>
  <c r="H17" s="1"/>
  <c r="E17"/>
  <c r="D17"/>
  <c r="D16"/>
  <c r="H15"/>
  <c r="F15"/>
  <c r="G15" s="1"/>
  <c r="D15"/>
  <c r="H14"/>
  <c r="F14"/>
  <c r="G14" s="1"/>
  <c r="D14"/>
  <c r="H13"/>
  <c r="F13"/>
  <c r="G13" s="1"/>
  <c r="D13"/>
  <c r="H12"/>
  <c r="F12"/>
  <c r="G12" s="1"/>
  <c r="D12"/>
  <c r="H11"/>
  <c r="F11"/>
  <c r="G11" s="1"/>
  <c r="D11"/>
  <c r="H10"/>
  <c r="F10"/>
  <c r="G10" s="1"/>
  <c r="D10"/>
  <c r="H9"/>
  <c r="F9"/>
  <c r="G9" s="1"/>
  <c r="D9"/>
  <c r="H8"/>
  <c r="F8"/>
  <c r="G8" s="1"/>
  <c r="D8"/>
  <c r="H7"/>
  <c r="F7"/>
  <c r="G7" s="1"/>
  <c r="D7"/>
  <c r="H6"/>
  <c r="F6"/>
  <c r="G6" s="1"/>
  <c r="D6"/>
  <c r="H5"/>
  <c r="F5"/>
  <c r="G5" s="1"/>
  <c r="D5"/>
  <c r="F4"/>
  <c r="G4" s="1"/>
  <c r="H4" s="1"/>
  <c r="D4"/>
  <c r="F3"/>
  <c r="G3" s="1"/>
  <c r="H3" s="1"/>
  <c r="D3"/>
  <c r="H30" i="8"/>
  <c r="F30"/>
  <c r="G30" s="1"/>
  <c r="D30"/>
  <c r="G31"/>
  <c r="H31" s="1"/>
  <c r="D31"/>
  <c r="F29"/>
  <c r="G29" s="1"/>
  <c r="H29" s="1"/>
  <c r="D29"/>
  <c r="F28"/>
  <c r="G28" s="1"/>
  <c r="H28" s="1"/>
  <c r="D28"/>
  <c r="F27"/>
  <c r="G27" s="1"/>
  <c r="H27" s="1"/>
  <c r="D27"/>
  <c r="F26"/>
  <c r="G26" s="1"/>
  <c r="H26" s="1"/>
  <c r="D26"/>
  <c r="F32"/>
  <c r="G32" s="1"/>
  <c r="H32" s="1"/>
  <c r="D32"/>
  <c r="F25"/>
  <c r="G25" s="1"/>
  <c r="H25" s="1"/>
  <c r="D25"/>
  <c r="F24"/>
  <c r="G24" s="1"/>
  <c r="H24" s="1"/>
  <c r="D24"/>
  <c r="F23"/>
  <c r="G23" s="1"/>
  <c r="H23" s="1"/>
  <c r="D23"/>
  <c r="G22"/>
  <c r="H22" s="1"/>
  <c r="E22"/>
  <c r="D22"/>
  <c r="F21"/>
  <c r="G21" s="1"/>
  <c r="H21" s="1"/>
  <c r="D21"/>
  <c r="F20"/>
  <c r="G20" s="1"/>
  <c r="H20" s="1"/>
  <c r="D20"/>
  <c r="F19"/>
  <c r="G19" s="1"/>
  <c r="H19" s="1"/>
  <c r="D19"/>
  <c r="F18"/>
  <c r="G18" s="1"/>
  <c r="H18" s="1"/>
  <c r="D18"/>
  <c r="G17"/>
  <c r="H17" s="1"/>
  <c r="E17"/>
  <c r="D17"/>
  <c r="F16"/>
  <c r="G16" s="1"/>
  <c r="H16" s="1"/>
  <c r="E16"/>
  <c r="D16"/>
  <c r="H15"/>
  <c r="F15"/>
  <c r="G15" s="1"/>
  <c r="D15"/>
  <c r="H14"/>
  <c r="F14"/>
  <c r="G14" s="1"/>
  <c r="D14"/>
  <c r="H13"/>
  <c r="F13"/>
  <c r="G13" s="1"/>
  <c r="D13"/>
  <c r="H12"/>
  <c r="F12"/>
  <c r="G12" s="1"/>
  <c r="D12"/>
  <c r="H11"/>
  <c r="F11"/>
  <c r="G11" s="1"/>
  <c r="D11"/>
  <c r="H10"/>
  <c r="F10"/>
  <c r="G10" s="1"/>
  <c r="D10"/>
  <c r="H9"/>
  <c r="F9"/>
  <c r="G9" s="1"/>
  <c r="D9"/>
  <c r="H8"/>
  <c r="F8"/>
  <c r="G8" s="1"/>
  <c r="D8"/>
  <c r="H7"/>
  <c r="F7"/>
  <c r="G7" s="1"/>
  <c r="D7"/>
  <c r="H6"/>
  <c r="F6"/>
  <c r="G6" s="1"/>
  <c r="D6"/>
  <c r="H5"/>
  <c r="F5"/>
  <c r="G5" s="1"/>
  <c r="D5"/>
  <c r="F4"/>
  <c r="G4" s="1"/>
  <c r="H4" s="1"/>
  <c r="D4"/>
  <c r="F3"/>
  <c r="G3" s="1"/>
  <c r="H3" s="1"/>
  <c r="D3"/>
  <c r="H32" i="7"/>
  <c r="F32"/>
  <c r="G32" s="1"/>
  <c r="D32"/>
  <c r="F31"/>
  <c r="G31" s="1"/>
  <c r="H31" s="1"/>
  <c r="D31"/>
  <c r="F30"/>
  <c r="G30" s="1"/>
  <c r="H30" s="1"/>
  <c r="D30"/>
  <c r="F29"/>
  <c r="G29" s="1"/>
  <c r="H29" s="1"/>
  <c r="D29"/>
  <c r="G28"/>
  <c r="H28" s="1"/>
  <c r="F28"/>
  <c r="D28"/>
  <c r="F27"/>
  <c r="G27" s="1"/>
  <c r="H27" s="1"/>
  <c r="D27"/>
  <c r="G26"/>
  <c r="H26" s="1"/>
  <c r="F26"/>
  <c r="D26"/>
  <c r="F25"/>
  <c r="G25" s="1"/>
  <c r="H25" s="1"/>
  <c r="D25"/>
  <c r="G24"/>
  <c r="H24" s="1"/>
  <c r="F24"/>
  <c r="D24"/>
  <c r="F23"/>
  <c r="G23" s="1"/>
  <c r="H23" s="1"/>
  <c r="D23"/>
  <c r="G22"/>
  <c r="H22" s="1"/>
  <c r="E22"/>
  <c r="D22"/>
  <c r="F21"/>
  <c r="G21" s="1"/>
  <c r="H21" s="1"/>
  <c r="D21"/>
  <c r="G20"/>
  <c r="H20" s="1"/>
  <c r="F20"/>
  <c r="D20"/>
  <c r="F19"/>
  <c r="G19" s="1"/>
  <c r="H19" s="1"/>
  <c r="D19"/>
  <c r="G18"/>
  <c r="H18" s="1"/>
  <c r="F18"/>
  <c r="D18"/>
  <c r="G17"/>
  <c r="H17" s="1"/>
  <c r="E17"/>
  <c r="D17"/>
  <c r="G16"/>
  <c r="H16" s="1"/>
  <c r="F16"/>
  <c r="E16"/>
  <c r="D16"/>
  <c r="H15"/>
  <c r="F15"/>
  <c r="G15" s="1"/>
  <c r="D15"/>
  <c r="H14"/>
  <c r="F14"/>
  <c r="G14" s="1"/>
  <c r="D14"/>
  <c r="H13"/>
  <c r="F13"/>
  <c r="G13" s="1"/>
  <c r="D13"/>
  <c r="H12"/>
  <c r="F12"/>
  <c r="G12" s="1"/>
  <c r="D12"/>
  <c r="H11"/>
  <c r="F11"/>
  <c r="G11" s="1"/>
  <c r="D11"/>
  <c r="H10"/>
  <c r="F10"/>
  <c r="G10" s="1"/>
  <c r="D10"/>
  <c r="H9"/>
  <c r="F9"/>
  <c r="G9" s="1"/>
  <c r="D9"/>
  <c r="H8"/>
  <c r="F8"/>
  <c r="G8" s="1"/>
  <c r="D8"/>
  <c r="H7"/>
  <c r="F7"/>
  <c r="G7" s="1"/>
  <c r="D7"/>
  <c r="H6"/>
  <c r="F6"/>
  <c r="G6" s="1"/>
  <c r="D6"/>
  <c r="H5"/>
  <c r="F5"/>
  <c r="G5" s="1"/>
  <c r="D5"/>
  <c r="F4"/>
  <c r="G4" s="1"/>
  <c r="H4" s="1"/>
  <c r="D4"/>
  <c r="F3"/>
  <c r="G3" s="1"/>
  <c r="H3" s="1"/>
  <c r="D3"/>
  <c r="E77" i="6"/>
  <c r="E76"/>
  <c r="E75"/>
  <c r="E74"/>
  <c r="E73"/>
  <c r="E72"/>
  <c r="E22" i="4"/>
  <c r="N17" i="6"/>
  <c r="O17" s="1"/>
  <c r="D63" i="4"/>
  <c r="D62"/>
  <c r="D61"/>
  <c r="D60"/>
  <c r="D59"/>
  <c r="D58"/>
  <c r="D57"/>
  <c r="D56"/>
  <c r="D55"/>
  <c r="D54"/>
  <c r="D53"/>
  <c r="F30"/>
  <c r="G30" s="1"/>
  <c r="H30" s="1"/>
  <c r="D30"/>
  <c r="O16" i="6"/>
  <c r="P16" s="1"/>
  <c r="Q16" s="1"/>
  <c r="R16" s="1"/>
  <c r="S16" s="1"/>
  <c r="T16" s="1"/>
  <c r="U16" s="1"/>
  <c r="N16"/>
  <c r="O12"/>
  <c r="P12" s="1"/>
  <c r="Q12" s="1"/>
  <c r="N12"/>
  <c r="N15"/>
  <c r="U7"/>
  <c r="T7"/>
  <c r="S7"/>
  <c r="R7"/>
  <c r="Q7"/>
  <c r="P7"/>
  <c r="O7"/>
  <c r="N7"/>
  <c r="N21" s="1"/>
  <c r="M15"/>
  <c r="L15"/>
  <c r="K15"/>
  <c r="J15"/>
  <c r="I15"/>
  <c r="M7"/>
  <c r="L7"/>
  <c r="K7"/>
  <c r="J7"/>
  <c r="I7"/>
  <c r="D77"/>
  <c r="D76"/>
  <c r="D75"/>
  <c r="D74"/>
  <c r="D73"/>
  <c r="D72"/>
  <c r="P17" l="1"/>
  <c r="O15"/>
  <c r="O21" s="1"/>
  <c r="Q17"/>
  <c r="P15"/>
  <c r="P21" s="1"/>
  <c r="R12"/>
  <c r="I21"/>
  <c r="K21"/>
  <c r="M21"/>
  <c r="J21"/>
  <c r="L21"/>
  <c r="Q15" l="1"/>
  <c r="Q21" s="1"/>
  <c r="R17"/>
  <c r="S12"/>
  <c r="S17" l="1"/>
  <c r="R15"/>
  <c r="R21" s="1"/>
  <c r="T12"/>
  <c r="T17" l="1"/>
  <c r="S15"/>
  <c r="S21" s="1"/>
  <c r="U12"/>
  <c r="U17" l="1"/>
  <c r="U15" s="1"/>
  <c r="T15"/>
  <c r="T21" s="1"/>
  <c r="U21"/>
  <c r="D12" i="4" l="1"/>
  <c r="D11"/>
  <c r="D10"/>
  <c r="D9"/>
  <c r="D5"/>
  <c r="D4"/>
  <c r="D3"/>
  <c r="D29"/>
  <c r="D28"/>
  <c r="D27"/>
  <c r="D26"/>
  <c r="D31"/>
  <c r="D25"/>
  <c r="D24"/>
  <c r="D23"/>
  <c r="D22"/>
  <c r="D21"/>
  <c r="D20"/>
  <c r="D19"/>
  <c r="D18"/>
  <c r="D17"/>
  <c r="D16"/>
  <c r="D7"/>
  <c r="D15"/>
  <c r="D14"/>
  <c r="D13"/>
  <c r="D8"/>
  <c r="D6"/>
  <c r="F29"/>
  <c r="G29" s="1"/>
  <c r="H29" s="1"/>
  <c r="F28"/>
  <c r="G28" s="1"/>
  <c r="H28" s="1"/>
  <c r="F27"/>
  <c r="G27" s="1"/>
  <c r="H27" s="1"/>
  <c r="F26"/>
  <c r="G26" s="1"/>
  <c r="H26" s="1"/>
  <c r="F31"/>
  <c r="G31" s="1"/>
  <c r="H31" s="1"/>
  <c r="F25"/>
  <c r="G25" s="1"/>
  <c r="H25" s="1"/>
  <c r="F24"/>
  <c r="G24" s="1"/>
  <c r="H24" s="1"/>
  <c r="F23"/>
  <c r="G23" s="1"/>
  <c r="H23" s="1"/>
  <c r="G22"/>
  <c r="H22" s="1"/>
  <c r="F21"/>
  <c r="G21" s="1"/>
  <c r="H21" s="1"/>
  <c r="F20"/>
  <c r="G20" s="1"/>
  <c r="H20" s="1"/>
  <c r="F19"/>
  <c r="G19" s="1"/>
  <c r="H19" s="1"/>
  <c r="H15"/>
  <c r="F15"/>
  <c r="G15" s="1"/>
  <c r="H14"/>
  <c r="F14"/>
  <c r="G14" s="1"/>
  <c r="H13"/>
  <c r="F13"/>
  <c r="G13" s="1"/>
  <c r="H12"/>
  <c r="F12"/>
  <c r="G12" s="1"/>
  <c r="H11"/>
  <c r="F11"/>
  <c r="G11" s="1"/>
  <c r="H10"/>
  <c r="F10"/>
  <c r="G10" s="1"/>
  <c r="H9"/>
  <c r="F9"/>
  <c r="G9" s="1"/>
  <c r="H8"/>
  <c r="F8"/>
  <c r="G8" s="1"/>
  <c r="H7"/>
  <c r="F7"/>
  <c r="G7" s="1"/>
  <c r="H6"/>
  <c r="F6"/>
  <c r="G6" s="1"/>
  <c r="H5"/>
  <c r="F5"/>
  <c r="G5" s="1"/>
  <c r="F4"/>
  <c r="G4" s="1"/>
  <c r="H4" s="1"/>
  <c r="F3"/>
  <c r="G3" s="1"/>
  <c r="H3" s="1"/>
  <c r="F18"/>
  <c r="G18" s="1"/>
  <c r="H18" s="1"/>
  <c r="G17"/>
  <c r="H17" s="1"/>
  <c r="E17"/>
  <c r="F16"/>
  <c r="G16" s="1"/>
  <c r="H16" s="1"/>
  <c r="A24" i="3"/>
  <c r="A23"/>
  <c r="A22"/>
  <c r="A21"/>
  <c r="A15"/>
  <c r="A14"/>
  <c r="A13"/>
  <c r="A12"/>
  <c r="B23"/>
  <c r="B22"/>
  <c r="B21"/>
  <c r="G20"/>
  <c r="B20"/>
  <c r="B14"/>
  <c r="B13"/>
  <c r="B12"/>
  <c r="B11"/>
  <c r="E5"/>
  <c r="E6" s="1"/>
  <c r="C5"/>
  <c r="C7" s="1"/>
  <c r="G7" i="2"/>
  <c r="G6"/>
  <c r="C21"/>
  <c r="G20"/>
  <c r="G5"/>
  <c r="J7"/>
  <c r="I7"/>
  <c r="J6"/>
  <c r="I6"/>
  <c r="E24"/>
  <c r="E23"/>
  <c r="E22"/>
  <c r="G22" s="1"/>
  <c r="C24"/>
  <c r="C23"/>
  <c r="C22"/>
  <c r="E21"/>
  <c r="G21" s="1"/>
  <c r="A24"/>
  <c r="B23"/>
  <c r="A23"/>
  <c r="B22"/>
  <c r="A22"/>
  <c r="B21"/>
  <c r="A21"/>
  <c r="B20"/>
  <c r="E15"/>
  <c r="C15"/>
  <c r="A15"/>
  <c r="E14"/>
  <c r="G14" s="1"/>
  <c r="C14"/>
  <c r="B14"/>
  <c r="A14"/>
  <c r="E13"/>
  <c r="C13"/>
  <c r="B13"/>
  <c r="A13"/>
  <c r="E7"/>
  <c r="C7"/>
  <c r="E6"/>
  <c r="C6"/>
  <c r="E12"/>
  <c r="G12" s="1"/>
  <c r="C12"/>
  <c r="B12"/>
  <c r="A12"/>
  <c r="B11"/>
  <c r="E5"/>
  <c r="C5"/>
  <c r="E16" i="4" l="1"/>
  <c r="C22" i="3"/>
  <c r="C24"/>
  <c r="C23"/>
  <c r="C21"/>
  <c r="E13"/>
  <c r="E15"/>
  <c r="E14"/>
  <c r="E12"/>
  <c r="C6"/>
  <c r="G6" s="1"/>
  <c r="E7"/>
  <c r="G5"/>
  <c r="G24" i="2"/>
  <c r="G13"/>
  <c r="G15"/>
  <c r="G23"/>
  <c r="E24" i="3" l="1"/>
  <c r="G24" s="1"/>
  <c r="E23"/>
  <c r="G23" s="1"/>
  <c r="E21"/>
  <c r="G21" s="1"/>
  <c r="G7"/>
  <c r="E22"/>
  <c r="G22" s="1"/>
  <c r="G14"/>
  <c r="C15"/>
  <c r="G15" s="1"/>
  <c r="C14"/>
  <c r="C12"/>
  <c r="C13"/>
  <c r="G13" s="1"/>
  <c r="G12"/>
</calcChain>
</file>

<file path=xl/comments1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</commentList>
</comments>
</file>

<file path=xl/comments10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Inserita media + elevata per aumento di giugno considerato pari a 4k mese lordi,
Contratto fino a giugno pari a 3.334 mensile</t>
        </r>
      </text>
    </comment>
  </commentList>
</comments>
</file>

<file path=xl/comments11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</commentList>
</comments>
</file>

<file path=xl/comments12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Inserita media + elevata per aumento di giugno considerato pari a 4k mese lordi,
Contratto fino a giugno pari a 3.334 mensile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Inserito Aumento da Febb equiparando a Cordoni. Cmq è riserva.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Inserita media + elevata per aumento di giugno considerato pari a 4k mese lordi,
Contratto fino a giugno pari a 3.334 mensile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Inserito Aumento da Febb equiparando a Cordoni. Cmq è riserva.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Inserito Aumento da Febb equiparando a Cordoni. Cmq è riserva.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Inserita media + elevata per aumento di giugno considerato pari a 4k mese lordi,
Contratto fino a giugno pari a 3.334 mensile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Inserito Aumento da Febb equiparando a Cordoni. Cmq è riserva.
</t>
        </r>
      </text>
    </comment>
  </commentList>
</comments>
</file>

<file path=xl/comments6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Inserita media + elevata per aumento di giugno considerato pari a 4k mese lordi,
Contratto fino a giugno pari a 3.334 mensile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Inserito Aumento da Febb equiparando a Cordoni. Cmq è riserva.
</t>
        </r>
      </text>
    </comment>
  </commentList>
</comments>
</file>

<file path=xl/comments7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Inserita media + elevata per aumento di giugno considerato pari a 4k mese lordi,
Contratto fino a giugno pari a 3.334 mensile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Inserito Aumento da Febb equiparando a Cordoni. Cmq è riserva.
</t>
        </r>
      </text>
    </comment>
  </commentList>
</comments>
</file>

<file path=xl/comments8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Inserita media + elevata per aumento di giugno considerato pari a 4k mese lordi,
Contratto fino a giugno pari a 3.334 mensile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Inserito Aumento da Febb equiparando a Cordoni. Cmq è riserva.
</t>
        </r>
      </text>
    </comment>
  </commentList>
</comments>
</file>

<file path=xl/comments9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Per i Collaboratori costo azienda è dato dal Valore del contratto lordo + 17% contributi conto ditta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Calcolato Annuo/12 per i dipendenti per suddividere quote di 13 e 14 su tutto anno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Aumento richiesto da Filippi di 750€ Mensili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Inserito Aumento da Febb equiparando a Cordoni. Cmq è riserva.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Inserita media + elevata per aumento di giugno considerato pari a 4k mese lordi,
Contratto fino a giugno pari a 3.334 mensile</t>
        </r>
      </text>
    </comment>
  </commentList>
</comments>
</file>

<file path=xl/sharedStrings.xml><?xml version="1.0" encoding="utf-8"?>
<sst xmlns="http://schemas.openxmlformats.org/spreadsheetml/2006/main" count="2651" uniqueCount="155">
  <si>
    <t>Lista Personale</t>
  </si>
  <si>
    <t>CONTRATTO</t>
  </si>
  <si>
    <t xml:space="preserve">Classificazione </t>
  </si>
  <si>
    <t>Mensile</t>
  </si>
  <si>
    <t>Lorda Annua</t>
  </si>
  <si>
    <t>Costo Azienda Mese</t>
  </si>
  <si>
    <t>Costo Azienda Annuo</t>
  </si>
  <si>
    <t>Autovettura</t>
  </si>
  <si>
    <t>Busatto Fabio</t>
  </si>
  <si>
    <t>Collaboratore</t>
  </si>
  <si>
    <t>OP OFF</t>
  </si>
  <si>
    <t>SI</t>
  </si>
  <si>
    <t>Cornelli Fabrizio</t>
  </si>
  <si>
    <t>no</t>
  </si>
  <si>
    <t>Mazzeo Antonio</t>
  </si>
  <si>
    <t>OP DIF</t>
  </si>
  <si>
    <t>Milan Daniele</t>
  </si>
  <si>
    <t>Muschitiello Bruno</t>
  </si>
  <si>
    <t>Pelliccione Alberto</t>
  </si>
  <si>
    <t>Pesoli Alfredo</t>
  </si>
  <si>
    <t>Roattino Ivan</t>
  </si>
  <si>
    <t>COMM DIF</t>
  </si>
  <si>
    <t>Valleri Marco</t>
  </si>
  <si>
    <t>Luppi Massimilano</t>
  </si>
  <si>
    <t>COMM OFF</t>
  </si>
  <si>
    <t>Filippi Luca</t>
  </si>
  <si>
    <t>Consulente</t>
  </si>
  <si>
    <t>Pavarani Giovanna</t>
  </si>
  <si>
    <t>Banfi Roberto</t>
  </si>
  <si>
    <t>Dipendente</t>
  </si>
  <si>
    <t>Bettini Marco</t>
  </si>
  <si>
    <t xml:space="preserve">Capaldo Antonella </t>
  </si>
  <si>
    <t>AMM</t>
  </si>
  <si>
    <t>Chiodini Massimo</t>
  </si>
  <si>
    <t>Cordoni Danilo</t>
  </si>
  <si>
    <t>Imbrauglio Costantino</t>
  </si>
  <si>
    <t>Lomonaco Alessandro</t>
  </si>
  <si>
    <t>Luzzani Enrico</t>
  </si>
  <si>
    <t>Ornaghi Alberto Marco</t>
  </si>
  <si>
    <t>Romeo Mauro</t>
  </si>
  <si>
    <t>Rumore Salvatore</t>
  </si>
  <si>
    <t>Russo Giancarlo</t>
  </si>
  <si>
    <t>Valentini Thomas</t>
  </si>
  <si>
    <t>Bedeschi Valeriano</t>
  </si>
  <si>
    <t xml:space="preserve">Direzione </t>
  </si>
  <si>
    <t>Vincenzetti David</t>
  </si>
  <si>
    <t>Rana Lucia</t>
  </si>
  <si>
    <t>Bonus Maximo</t>
  </si>
  <si>
    <t xml:space="preserve">Bonus Massimo </t>
  </si>
  <si>
    <t>Quota Fatturato 40%</t>
  </si>
  <si>
    <t>Quota EBITDA 60%</t>
  </si>
  <si>
    <t>tra  100% a 115%</t>
  </si>
  <si>
    <t>maggiore 115%</t>
  </si>
  <si>
    <t>tra 85% a 100%</t>
  </si>
  <si>
    <t>tra 70% a 85%</t>
  </si>
  <si>
    <t>Fatturato TARGET</t>
  </si>
  <si>
    <t xml:space="preserve">da </t>
  </si>
  <si>
    <t>a</t>
  </si>
  <si>
    <t>minore 70%</t>
  </si>
  <si>
    <t>EBITDA TARGET</t>
  </si>
  <si>
    <t>TOT Azienda</t>
  </si>
  <si>
    <t>Importo Bonus Amministratori</t>
  </si>
  <si>
    <t>Confronto 2009</t>
  </si>
  <si>
    <t>% Attribuzione su target</t>
  </si>
  <si>
    <t>Vincenzetti</t>
  </si>
  <si>
    <t>Bedeschi</t>
  </si>
  <si>
    <t>Ripartizione Bonus</t>
  </si>
  <si>
    <t>Bonus previsto</t>
  </si>
  <si>
    <t xml:space="preserve">I Bonus si intendono al lordo delle ritenute e contributi di legge (costo azienda).
“Fatturato Target” è l’obiettivo attribuito per il 2010, come si evince dal budget approvato dal Consiglio Amministrazione, e la percentuale di raggiungimento è da intendersi quale fatturato che si evincerà dal bilancio al 31/12/2010 approvato dall’Assemblea dei Soci.
"EBITDA Target” è l’obiettivo, come da Budget approvato dal Consiglio di Amministrazione, attribuito per il 2010 del Margine Operativo della Società al lordo di accantonamenti, ammortamenti, interessi e imposte come si evincerà dal bilancio al 31/12/2010 approvato dall’assemblea dei soci. </t>
  </si>
  <si>
    <t xml:space="preserve">Amministratore </t>
  </si>
  <si>
    <t>Data</t>
  </si>
  <si>
    <t>Aprile '10</t>
  </si>
  <si>
    <t>Maggio '10</t>
  </si>
  <si>
    <t>sigla</t>
  </si>
  <si>
    <t>Etichette di riga</t>
  </si>
  <si>
    <t>(vuoto)</t>
  </si>
  <si>
    <t>Totale complessivo</t>
  </si>
  <si>
    <t>Conteggio di Lista Personale</t>
  </si>
  <si>
    <t>Valori</t>
  </si>
  <si>
    <t>Media di Costo Azienda Mese</t>
  </si>
  <si>
    <t>INCLUDE VARIAZIONI - STORICO RIPORTATO A DX</t>
  </si>
  <si>
    <t>Importo Vecchio</t>
  </si>
  <si>
    <t>Aumento</t>
  </si>
  <si>
    <t>NO</t>
  </si>
  <si>
    <t>Numero di Dipendenti</t>
  </si>
  <si>
    <t>Dicembre '09</t>
  </si>
  <si>
    <t>Marzo</t>
  </si>
  <si>
    <t>Giugno</t>
  </si>
  <si>
    <t>Settembre</t>
  </si>
  <si>
    <t>Dicembre</t>
  </si>
  <si>
    <t>Dipendenti</t>
  </si>
  <si>
    <t>Operativi</t>
  </si>
  <si>
    <t>Commerciali &amp; Marketing</t>
  </si>
  <si>
    <t>Amministrativi</t>
  </si>
  <si>
    <t>Diezione Generale</t>
  </si>
  <si>
    <t>Collabboratori e Consulenti</t>
  </si>
  <si>
    <t xml:space="preserve">TOTALE </t>
  </si>
  <si>
    <t>Nuovi Inserimento</t>
  </si>
  <si>
    <t>IQ 2010</t>
  </si>
  <si>
    <t>II Q 2010</t>
  </si>
  <si>
    <t>III Q2010</t>
  </si>
  <si>
    <t>IQ 2011</t>
  </si>
  <si>
    <t>III Q2011</t>
  </si>
  <si>
    <t>II Q 2011</t>
  </si>
  <si>
    <t>TBD</t>
  </si>
  <si>
    <t>PRE AUMENTI</t>
  </si>
  <si>
    <t>Luglio '10</t>
  </si>
  <si>
    <t>Annalisa</t>
  </si>
  <si>
    <t>Pre Mangiacavalli / Aumento Cordoni</t>
  </si>
  <si>
    <t>Mangiacavalli</t>
  </si>
  <si>
    <t>Settembre '10</t>
  </si>
  <si>
    <t>pari a 38k lordi annui</t>
  </si>
  <si>
    <t>Somma di Costo Azienda Annuo</t>
  </si>
  <si>
    <t>Costo Medio</t>
  </si>
  <si>
    <t>gg lavorativi</t>
  </si>
  <si>
    <t>DeGiovanni Fulvio</t>
  </si>
  <si>
    <t>Novembre '11</t>
  </si>
  <si>
    <t>Cessato metà novembre</t>
  </si>
  <si>
    <t>Mustapha Maana</t>
  </si>
  <si>
    <t>Gennaio '11</t>
  </si>
  <si>
    <t>pari a 42,8k lordi annui</t>
  </si>
  <si>
    <t>Marzo '11</t>
  </si>
  <si>
    <t>Board Member</t>
  </si>
  <si>
    <t>Struttura offensiva</t>
  </si>
  <si>
    <t>UNA TANTUM 5k Febbraio 2011</t>
  </si>
  <si>
    <t>UNA TANTUM 4k Febbraio 2011</t>
  </si>
  <si>
    <t>Febb 11 + Car</t>
  </si>
  <si>
    <t>UNA TANTUM 6k Febbraio 2011</t>
  </si>
  <si>
    <t>UNA TANTUM 10k Febbraio 2011</t>
  </si>
  <si>
    <t>Febbraio</t>
  </si>
  <si>
    <t>Delta</t>
  </si>
  <si>
    <t>Gennaio</t>
  </si>
  <si>
    <t>Luglio '11</t>
  </si>
  <si>
    <t>Aprile '11</t>
  </si>
  <si>
    <t>Aprile</t>
  </si>
  <si>
    <t>Corrado Alesso</t>
  </si>
  <si>
    <t>Scarafile Alessandro</t>
  </si>
  <si>
    <t>_</t>
  </si>
  <si>
    <t>Netto Annuo</t>
  </si>
  <si>
    <t>Netto Mese</t>
  </si>
  <si>
    <t>Importo</t>
  </si>
  <si>
    <t>Nome</t>
  </si>
  <si>
    <t>Tipologia</t>
  </si>
  <si>
    <t xml:space="preserve">data </t>
  </si>
  <si>
    <t>Bonus</t>
  </si>
  <si>
    <t>UNA TANTUM 6k Febbraio 2011 +5k Giugno</t>
  </si>
  <si>
    <t>AUTO</t>
  </si>
  <si>
    <t>Bonus Treni TO-MI</t>
  </si>
  <si>
    <t>circa</t>
  </si>
  <si>
    <t>Delta Annuo Neto</t>
  </si>
  <si>
    <t>mese</t>
  </si>
  <si>
    <t>Landi Guido</t>
  </si>
  <si>
    <t>D'Alessio</t>
  </si>
  <si>
    <t>Mostapha Maanna</t>
  </si>
  <si>
    <t xml:space="preserve">Alesso Corrado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</si>
</sst>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1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1" applyNumberFormat="1" applyFont="1"/>
    <xf numFmtId="164" fontId="0" fillId="2" borderId="0" xfId="1" applyNumberFormat="1" applyFont="1" applyFill="1"/>
    <xf numFmtId="9" fontId="0" fillId="2" borderId="0" xfId="2" applyFont="1" applyFill="1"/>
    <xf numFmtId="9" fontId="0" fillId="2" borderId="0" xfId="0" applyNumberForma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0" fillId="3" borderId="0" xfId="1" applyNumberFormat="1" applyFont="1" applyFill="1"/>
    <xf numFmtId="9" fontId="0" fillId="2" borderId="2" xfId="2" applyFont="1" applyFill="1" applyBorder="1"/>
    <xf numFmtId="164" fontId="0" fillId="2" borderId="2" xfId="1" applyNumberFormat="1" applyFont="1" applyFill="1" applyBorder="1"/>
    <xf numFmtId="0" fontId="0" fillId="2" borderId="2" xfId="0" applyFill="1" applyBorder="1"/>
    <xf numFmtId="43" fontId="0" fillId="2" borderId="2" xfId="1" applyFont="1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 vertical="center"/>
    </xf>
    <xf numFmtId="9" fontId="0" fillId="2" borderId="0" xfId="2" applyFont="1" applyFill="1" applyBorder="1"/>
    <xf numFmtId="164" fontId="0" fillId="2" borderId="0" xfId="1" applyNumberFormat="1" applyFont="1" applyFill="1" applyBorder="1"/>
    <xf numFmtId="0" fontId="0" fillId="2" borderId="0" xfId="0" applyFill="1" applyBorder="1"/>
    <xf numFmtId="43" fontId="0" fillId="2" borderId="0" xfId="1" applyFont="1" applyFill="1" applyBorder="1"/>
    <xf numFmtId="164" fontId="0" fillId="2" borderId="2" xfId="0" applyNumberFormat="1" applyFill="1" applyBorder="1"/>
    <xf numFmtId="0" fontId="2" fillId="2" borderId="0" xfId="0" applyFont="1" applyFill="1" applyBorder="1"/>
    <xf numFmtId="164" fontId="0" fillId="2" borderId="0" xfId="0" applyNumberFormat="1" applyFill="1" applyBorder="1"/>
    <xf numFmtId="0" fontId="0" fillId="2" borderId="4" xfId="0" applyFill="1" applyBorder="1"/>
    <xf numFmtId="9" fontId="0" fillId="2" borderId="5" xfId="0" applyNumberFormat="1" applyFill="1" applyBorder="1"/>
    <xf numFmtId="164" fontId="0" fillId="2" borderId="6" xfId="1" applyNumberFormat="1" applyFont="1" applyFill="1" applyBorder="1"/>
    <xf numFmtId="9" fontId="0" fillId="2" borderId="7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10" xfId="0" applyFont="1" applyFill="1" applyBorder="1"/>
    <xf numFmtId="164" fontId="2" fillId="2" borderId="12" xfId="1" applyNumberFormat="1" applyFont="1" applyFill="1" applyBorder="1"/>
    <xf numFmtId="0" fontId="2" fillId="2" borderId="1" xfId="0" applyFont="1" applyFill="1" applyBorder="1"/>
    <xf numFmtId="3" fontId="4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/>
    <xf numFmtId="3" fontId="8" fillId="2" borderId="1" xfId="0" applyNumberFormat="1" applyFont="1" applyFill="1" applyBorder="1"/>
    <xf numFmtId="15" fontId="8" fillId="2" borderId="0" xfId="0" applyNumberFormat="1" applyFont="1" applyFill="1"/>
    <xf numFmtId="0" fontId="7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0" fontId="0" fillId="0" borderId="10" xfId="0" applyBorder="1" applyAlignment="1">
      <alignment horizontal="left"/>
    </xf>
    <xf numFmtId="0" fontId="0" fillId="0" borderId="12" xfId="0" applyNumberFormat="1" applyBorder="1"/>
    <xf numFmtId="164" fontId="0" fillId="0" borderId="11" xfId="0" applyNumberFormat="1" applyBorder="1"/>
    <xf numFmtId="1" fontId="2" fillId="5" borderId="4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0" xfId="0" applyNumberFormat="1" applyBorder="1"/>
    <xf numFmtId="164" fontId="0" fillId="0" borderId="7" xfId="0" applyNumberFormat="1" applyBorder="1"/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1" fontId="2" fillId="5" borderId="16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7" fillId="2" borderId="8" xfId="0" applyFont="1" applyFill="1" applyBorder="1"/>
    <xf numFmtId="0" fontId="7" fillId="2" borderId="17" xfId="0" applyFont="1" applyFill="1" applyBorder="1"/>
    <xf numFmtId="0" fontId="7" fillId="2" borderId="9" xfId="0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7" xfId="0" applyFont="1" applyFill="1" applyBorder="1"/>
    <xf numFmtId="0" fontId="4" fillId="4" borderId="6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4" borderId="0" xfId="0" applyFont="1" applyFill="1" applyBorder="1"/>
    <xf numFmtId="3" fontId="8" fillId="4" borderId="1" xfId="0" applyNumberFormat="1" applyFont="1" applyFill="1" applyBorder="1"/>
    <xf numFmtId="0" fontId="0" fillId="4" borderId="0" xfId="0" applyFill="1" applyAlignment="1">
      <alignment wrapText="1"/>
    </xf>
    <xf numFmtId="3" fontId="4" fillId="4" borderId="1" xfId="0" applyNumberFormat="1" applyFont="1" applyFill="1" applyBorder="1"/>
    <xf numFmtId="164" fontId="8" fillId="2" borderId="0" xfId="1" applyNumberFormat="1" applyFont="1" applyFill="1"/>
    <xf numFmtId="3" fontId="8" fillId="2" borderId="10" xfId="0" applyNumberFormat="1" applyFont="1" applyFill="1" applyBorder="1"/>
    <xf numFmtId="3" fontId="8" fillId="2" borderId="11" xfId="0" applyNumberFormat="1" applyFont="1" applyFill="1" applyBorder="1"/>
    <xf numFmtId="3" fontId="9" fillId="2" borderId="1" xfId="0" applyNumberFormat="1" applyFont="1" applyFill="1" applyBorder="1"/>
    <xf numFmtId="3" fontId="4" fillId="0" borderId="1" xfId="0" applyNumberFormat="1" applyFont="1" applyFill="1" applyBorder="1"/>
    <xf numFmtId="3" fontId="8" fillId="0" borderId="1" xfId="0" applyNumberFormat="1" applyFont="1" applyFill="1" applyBorder="1"/>
    <xf numFmtId="164" fontId="8" fillId="2" borderId="0" xfId="0" applyNumberFormat="1" applyFont="1" applyFill="1"/>
    <xf numFmtId="164" fontId="2" fillId="0" borderId="18" xfId="0" applyNumberFormat="1" applyFont="1" applyBorder="1"/>
    <xf numFmtId="164" fontId="2" fillId="5" borderId="19" xfId="0" applyNumberFormat="1" applyFont="1" applyFill="1" applyBorder="1"/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NumberFormat="1" applyFill="1"/>
    <xf numFmtId="164" fontId="0" fillId="6" borderId="0" xfId="0" applyNumberFormat="1" applyFill="1"/>
    <xf numFmtId="0" fontId="0" fillId="6" borderId="0" xfId="0" applyFill="1" applyAlignment="1">
      <alignment horizontal="left" indent="1"/>
    </xf>
    <xf numFmtId="3" fontId="8" fillId="4" borderId="10" xfId="0" applyNumberFormat="1" applyFont="1" applyFill="1" applyBorder="1" applyAlignment="1"/>
    <xf numFmtId="3" fontId="8" fillId="4" borderId="11" xfId="0" applyNumberFormat="1" applyFont="1" applyFill="1" applyBorder="1" applyAlignment="1"/>
    <xf numFmtId="3" fontId="8" fillId="2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/>
    <xf numFmtId="0" fontId="10" fillId="2" borderId="1" xfId="0" applyFont="1" applyFill="1" applyBorder="1"/>
    <xf numFmtId="164" fontId="10" fillId="2" borderId="0" xfId="0" applyNumberFormat="1" applyFont="1" applyFill="1"/>
    <xf numFmtId="164" fontId="2" fillId="2" borderId="18" xfId="0" applyNumberFormat="1" applyFont="1" applyFill="1" applyBorder="1"/>
    <xf numFmtId="164" fontId="0" fillId="2" borderId="0" xfId="0" applyNumberFormat="1" applyFill="1"/>
    <xf numFmtId="164" fontId="2" fillId="7" borderId="19" xfId="0" applyNumberFormat="1" applyFont="1" applyFill="1" applyBorder="1"/>
    <xf numFmtId="3" fontId="9" fillId="0" borderId="1" xfId="0" applyNumberFormat="1" applyFont="1" applyFill="1" applyBorder="1"/>
    <xf numFmtId="0" fontId="0" fillId="8" borderId="0" xfId="0" applyFill="1"/>
    <xf numFmtId="0" fontId="0" fillId="8" borderId="1" xfId="0" applyFill="1" applyBorder="1"/>
    <xf numFmtId="3" fontId="4" fillId="8" borderId="1" xfId="0" applyNumberFormat="1" applyFont="1" applyFill="1" applyBorder="1"/>
    <xf numFmtId="3" fontId="8" fillId="8" borderId="1" xfId="0" applyNumberFormat="1" applyFont="1" applyFill="1" applyBorder="1"/>
    <xf numFmtId="164" fontId="0" fillId="8" borderId="1" xfId="1" applyNumberFormat="1" applyFont="1" applyFill="1" applyBorder="1"/>
    <xf numFmtId="164" fontId="0" fillId="8" borderId="0" xfId="1" applyNumberFormat="1" applyFont="1" applyFill="1"/>
    <xf numFmtId="164" fontId="8" fillId="8" borderId="0" xfId="1" applyNumberFormat="1" applyFont="1" applyFill="1"/>
    <xf numFmtId="165" fontId="8" fillId="2" borderId="0" xfId="0" applyNumberFormat="1" applyFont="1" applyFill="1"/>
    <xf numFmtId="0" fontId="7" fillId="6" borderId="2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23" xfId="0" applyFont="1" applyFill="1" applyBorder="1"/>
    <xf numFmtId="165" fontId="8" fillId="6" borderId="1" xfId="0" applyNumberFormat="1" applyFont="1" applyFill="1" applyBorder="1"/>
    <xf numFmtId="164" fontId="8" fillId="6" borderId="24" xfId="1" applyNumberFormat="1" applyFont="1" applyFill="1" applyBorder="1"/>
    <xf numFmtId="0" fontId="8" fillId="6" borderId="25" xfId="0" applyFont="1" applyFill="1" applyBorder="1"/>
    <xf numFmtId="165" fontId="8" fillId="6" borderId="26" xfId="0" applyNumberFormat="1" applyFont="1" applyFill="1" applyBorder="1"/>
    <xf numFmtId="164" fontId="8" fillId="6" borderId="27" xfId="1" applyNumberFormat="1" applyFont="1" applyFill="1" applyBorder="1"/>
    <xf numFmtId="0" fontId="7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/>
    <xf numFmtId="164" fontId="0" fillId="8" borderId="0" xfId="1" applyNumberFormat="1" applyFont="1" applyFill="1" applyBorder="1"/>
    <xf numFmtId="164" fontId="0" fillId="8" borderId="0" xfId="0" applyNumberFormat="1" applyFill="1"/>
    <xf numFmtId="1" fontId="0" fillId="8" borderId="0" xfId="0" applyNumberFormat="1" applyFill="1"/>
    <xf numFmtId="164" fontId="2" fillId="6" borderId="18" xfId="0" applyNumberFormat="1" applyFont="1" applyFill="1" applyBorder="1"/>
    <xf numFmtId="0" fontId="8" fillId="6" borderId="23" xfId="0" applyFont="1" applyFill="1" applyBorder="1" applyAlignment="1">
      <alignment wrapText="1"/>
    </xf>
    <xf numFmtId="14" fontId="8" fillId="6" borderId="23" xfId="0" applyNumberFormat="1" applyFont="1" applyFill="1" applyBorder="1" applyAlignment="1">
      <alignment wrapText="1"/>
    </xf>
    <xf numFmtId="14" fontId="8" fillId="6" borderId="23" xfId="0" applyNumberFormat="1" applyFont="1" applyFill="1" applyBorder="1"/>
    <xf numFmtId="3" fontId="8" fillId="4" borderId="10" xfId="0" applyNumberFormat="1" applyFont="1" applyFill="1" applyBorder="1" applyAlignment="1">
      <alignment horizontal="center"/>
    </xf>
    <xf numFmtId="3" fontId="8" fillId="4" borderId="11" xfId="0" applyNumberFormat="1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64" fontId="0" fillId="2" borderId="10" xfId="1" applyNumberFormat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center"/>
    </xf>
    <xf numFmtId="164" fontId="0" fillId="2" borderId="1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Migliaia" xfId="1" builtinId="3"/>
    <cellStyle name="Normale" xfId="0" builtinId="0"/>
    <cellStyle name="Percentuale" xfId="2" builtinId="5"/>
  </cellStyles>
  <dxfs count="20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fill>
        <patternFill patternType="solid">
          <bgColor theme="0" tint="-4.9989318521683403E-2"/>
        </patternFill>
      </fill>
    </dxf>
    <dxf>
      <numFmt numFmtId="164" formatCode="_-* #,##0_-;\-* #,##0_-;_-* &quot;-&quot;??_-;_-@_-"/>
    </dxf>
    <dxf>
      <fill>
        <patternFill patternType="solid">
          <bgColor theme="0" tint="-4.9989318521683403E-2"/>
        </patternFill>
      </fill>
    </dxf>
    <dxf>
      <numFmt numFmtId="164" formatCode="_-* #,##0_-;\-* #,##0_-;_-* &quot;-&quot;??_-;_-@_-"/>
    </dxf>
    <dxf>
      <fill>
        <patternFill patternType="solid">
          <bgColor theme="0" tint="-4.9989318521683403E-2"/>
        </patternFill>
      </fill>
    </dxf>
    <dxf>
      <numFmt numFmtId="164" formatCode="_-* #,##0_-;\-* #,##0_-;_-* &quot;-&quot;??_-;_-@_-"/>
    </dxf>
    <dxf>
      <fill>
        <patternFill patternType="solid">
          <bgColor theme="0" tint="-4.9989318521683403E-2"/>
        </patternFill>
      </fill>
    </dxf>
    <dxf>
      <numFmt numFmtId="164" formatCode="_-* #,##0_-;\-* #,##0_-;_-* &quot;-&quot;??_-;_-@_-"/>
    </dxf>
    <dxf>
      <fill>
        <patternFill patternType="solid">
          <bgColor theme="0" tint="-4.9989318521683403E-2"/>
        </patternFill>
      </fill>
    </dxf>
    <dxf>
      <numFmt numFmtId="164" formatCode="_-* #,##0_-;\-* #,##0_-;_-* &quot;-&quot;??_-;_-@_-"/>
    </dxf>
    <dxf>
      <fill>
        <patternFill patternType="solid">
          <bgColor theme="0" tint="-4.9989318521683403E-2"/>
        </patternFill>
      </fill>
    </dxf>
    <dxf>
      <numFmt numFmtId="164" formatCode="_-* #,##0_-;\-* #,##0_-;_-* &quot;-&quot;??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pivotCacheDefinition" Target="pivotCache/pivotCacheDefinition10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openxmlformats.org/officeDocument/2006/relationships/pivotCacheDefinition" Target="pivotCache/pivotCacheDefinition1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pivotCacheDefinition" Target="pivotCache/pivotCacheDefinition11.xml"/><Relationship Id="rId3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0427.75261354167" createdVersion="3" refreshedVersion="3" minRefreshableVersion="3" recordCount="30">
  <cacheSource type="worksheet">
    <worksheetSource ref="A2:I31" sheet="Retribuzioni Dipendenti"/>
  </cacheSource>
  <cacheFields count="9">
    <cacheField name="Lista Personale" numFmtId="0">
      <sharedItems containsBlank="1"/>
    </cacheField>
    <cacheField name="CONTRATTO" numFmtId="0">
      <sharedItems containsBlank="1" count="5">
        <s v="Amministratore "/>
        <s v="Collaboratore"/>
        <s v="Consulente"/>
        <s v="Dipendente"/>
        <m/>
      </sharedItems>
    </cacheField>
    <cacheField name="Classificazione " numFmtId="0">
      <sharedItems containsBlank="1" count="7">
        <s v="Direzione "/>
        <s v="OP OFF"/>
        <s v="COMM OFF"/>
        <s v="OP DIF"/>
        <s v="AMM"/>
        <s v="COMM DIF"/>
        <m/>
      </sharedItems>
    </cacheField>
    <cacheField name="sigla" numFmtId="0">
      <sharedItems containsBlank="1"/>
    </cacheField>
    <cacheField name="Mensile" numFmtId="3">
      <sharedItems containsString="0" containsBlank="1" containsNumber="1" minValue="0" maxValue="11621"/>
    </cacheField>
    <cacheField name="Lorda Annua" numFmtId="3">
      <sharedItems containsString="0" containsBlank="1" containsNumber="1" containsInteger="1" minValue="0" maxValue="139452"/>
    </cacheField>
    <cacheField name="Costo Azienda Annuo" numFmtId="3">
      <sharedItems containsString="0" containsBlank="1" containsNumber="1" minValue="0" maxValue="149213.64000000001"/>
    </cacheField>
    <cacheField name="Costo Azienda Mese" numFmtId="3">
      <sharedItems containsString="0" containsBlank="1" containsNumber="1" minValue="0" maxValue="12434.470000000001"/>
    </cacheField>
    <cacheField name="Autovettura" numFmtId="3">
      <sharedItems containsBlank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Giancarlo" refreshedDate="40721.458141435185" createdVersion="3" refreshedVersion="3" minRefreshableVersion="3" recordCount="31">
  <cacheSource type="worksheet">
    <worksheetSource ref="A2:I33" sheet="Giugno 2011 "/>
  </cacheSource>
  <cacheFields count="9">
    <cacheField name="Lista Personale" numFmtId="0">
      <sharedItems/>
    </cacheField>
    <cacheField name="CONTRATTO" numFmtId="0">
      <sharedItems count="4">
        <s v="Amministratore "/>
        <s v="Collaboratore"/>
        <s v="Consulente"/>
        <s v="Dipendente"/>
      </sharedItems>
    </cacheField>
    <cacheField name="Classificazione " numFmtId="0">
      <sharedItems count="6">
        <s v="Direzione "/>
        <s v="AMM"/>
        <s v="COMM DIF"/>
        <s v="COMM OFF"/>
        <s v="OP DIF"/>
        <s v="OP OFF"/>
      </sharedItems>
    </cacheField>
    <cacheField name="sigla" numFmtId="0">
      <sharedItems/>
    </cacheField>
    <cacheField name="Mensile" numFmtId="3">
      <sharedItems containsSemiMixedTypes="0" containsString="0" containsNumber="1" minValue="1763" maxValue="11621"/>
    </cacheField>
    <cacheField name="Lorda Annua" numFmtId="3">
      <sharedItems containsSemiMixedTypes="0" containsString="0" containsNumber="1" minValue="24000" maxValue="139452"/>
    </cacheField>
    <cacheField name="Costo Azienda Annuo" numFmtId="3">
      <sharedItems containsSemiMixedTypes="0" containsString="0" containsNumber="1" minValue="28080" maxValue="149213.64000000001"/>
    </cacheField>
    <cacheField name="Costo Azienda Mese" numFmtId="3">
      <sharedItems containsSemiMixedTypes="0" containsString="0" containsNumber="1" minValue="2340" maxValue="12434.470000000001"/>
    </cacheField>
    <cacheField name="Autovettura" numFmtId="3">
      <sharedItems/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HT_Giancarlo" refreshedDate="40798.73164907407" createdVersion="3" refreshedVersion="3" minRefreshableVersion="3" recordCount="33">
  <cacheSource type="worksheet">
    <worksheetSource ref="A2:I35" sheet="Luglio 2011"/>
  </cacheSource>
  <cacheFields count="9">
    <cacheField name="Lista Personale" numFmtId="0">
      <sharedItems containsBlank="1"/>
    </cacheField>
    <cacheField name="CONTRATTO" numFmtId="0">
      <sharedItems containsBlank="1" count="5">
        <s v="Amministratore "/>
        <s v="Collaboratore"/>
        <s v="Consulente"/>
        <s v="Dipendente"/>
        <m/>
      </sharedItems>
    </cacheField>
    <cacheField name="Classificazione " numFmtId="0">
      <sharedItems containsBlank="1" count="7">
        <s v="Direzione "/>
        <s v="AMM"/>
        <s v="COMM DIF"/>
        <s v="COMM OFF"/>
        <s v="OP DIF"/>
        <s v="OP OFF"/>
        <m/>
      </sharedItems>
    </cacheField>
    <cacheField name="sigla" numFmtId="0">
      <sharedItems containsBlank="1"/>
    </cacheField>
    <cacheField name="Mensile" numFmtId="3">
      <sharedItems containsString="0" containsBlank="1" containsNumber="1" minValue="1763" maxValue="11621"/>
    </cacheField>
    <cacheField name="Lorda Annua" numFmtId="3">
      <sharedItems containsString="0" containsBlank="1" containsNumber="1" minValue="24000" maxValue="139452"/>
    </cacheField>
    <cacheField name="Costo Azienda Annuo" numFmtId="3">
      <sharedItems containsString="0" containsBlank="1" containsNumber="1" minValue="28080" maxValue="149213.64000000001"/>
    </cacheField>
    <cacheField name="Costo Azienda Mese" numFmtId="3">
      <sharedItems containsString="0" containsBlank="1" containsNumber="1" minValue="2340" maxValue="12434.470000000001"/>
    </cacheField>
    <cacheField name="Autovettura" numFmtId="3">
      <sharedItems containsBlank="1"/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HT_Giancarlo" refreshedDate="40798.733329629627" createdVersion="3" refreshedVersion="3" minRefreshableVersion="3" recordCount="33">
  <cacheSource type="worksheet">
    <worksheetSource ref="A2:I35" sheet="Ottobre 2011"/>
  </cacheSource>
  <cacheFields count="9">
    <cacheField name="Lista Personale" numFmtId="0">
      <sharedItems/>
    </cacheField>
    <cacheField name="CONTRATTO" numFmtId="0">
      <sharedItems count="4">
        <s v="Amministratore "/>
        <s v="Collaboratore"/>
        <s v="Consulente"/>
        <s v="Dipendente"/>
      </sharedItems>
    </cacheField>
    <cacheField name="Classificazione " numFmtId="0">
      <sharedItems count="6">
        <s v="Direzione "/>
        <s v="AMM"/>
        <s v="COMM DIF"/>
        <s v="COMM OFF"/>
        <s v="OP DIF"/>
        <s v="OP OFF"/>
      </sharedItems>
    </cacheField>
    <cacheField name="sigla" numFmtId="0">
      <sharedItems/>
    </cacheField>
    <cacheField name="Mensile" numFmtId="3">
      <sharedItems containsSemiMixedTypes="0" containsString="0" containsNumber="1" minValue="1763" maxValue="11621"/>
    </cacheField>
    <cacheField name="Lorda Annua" numFmtId="3">
      <sharedItems containsSemiMixedTypes="0" containsString="0" containsNumber="1" minValue="24000" maxValue="139452"/>
    </cacheField>
    <cacheField name="Costo Azienda Annuo" numFmtId="3">
      <sharedItems containsSemiMixedTypes="0" containsString="0" containsNumber="1" minValue="28080" maxValue="149213.64000000001"/>
    </cacheField>
    <cacheField name="Costo Azienda Mese" numFmtId="3">
      <sharedItems containsSemiMixedTypes="0" containsString="0" containsNumber="1" minValue="2340" maxValue="12434.470000000001"/>
    </cacheField>
    <cacheField name="Autovettura" numFmtId="3">
      <sharedItems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ancarlo" refreshedDate="40463.499247453707" createdVersion="3" refreshedVersion="3" minRefreshableVersion="3" recordCount="29">
  <cacheSource type="worksheet">
    <worksheetSource ref="A2:I30" sheet="Retribuzioni Dipendenti"/>
  </cacheSource>
  <cacheFields count="9">
    <cacheField name="Lista Personale" numFmtId="0">
      <sharedItems/>
    </cacheField>
    <cacheField name="CONTRATTO" numFmtId="0">
      <sharedItems containsBlank="1"/>
    </cacheField>
    <cacheField name="Classificazione " numFmtId="0">
      <sharedItems containsBlank="1" count="7">
        <s v="Direzione "/>
        <s v="OP OFF"/>
        <s v="COMM OFF"/>
        <s v="OP DIF"/>
        <s v="AMM"/>
        <s v="COMM DIF"/>
        <m/>
      </sharedItems>
    </cacheField>
    <cacheField name="sigla" numFmtId="0">
      <sharedItems/>
    </cacheField>
    <cacheField name="Mensile" numFmtId="3">
      <sharedItems containsSemiMixedTypes="0" containsString="0" containsNumber="1" minValue="0" maxValue="11621"/>
    </cacheField>
    <cacheField name="Lorda Annua" numFmtId="3">
      <sharedItems containsSemiMixedTypes="0" containsString="0" containsNumber="1" containsInteger="1" minValue="0" maxValue="139452"/>
    </cacheField>
    <cacheField name="Costo Azienda Annuo" numFmtId="3">
      <sharedItems containsSemiMixedTypes="0" containsString="0" containsNumber="1" minValue="0" maxValue="149213.64000000001" count="27">
        <n v="149213.64000000001"/>
        <n v="95008.68"/>
        <n v="46795.32"/>
        <n v="50122.799999999996"/>
        <n v="92734.2"/>
        <n v="53773.2"/>
        <n v="81333.72"/>
        <n v="91470.599999999991"/>
        <n v="25033.32"/>
        <n v="67799.159999999989"/>
        <n v="108557.28"/>
        <n v="75030"/>
        <n v="50000"/>
        <n v="100800.7"/>
        <n v="93133.04"/>
        <n v="35295.26"/>
        <n v="73813.739999999991"/>
        <n v="64350"/>
        <n v="82222.14"/>
        <n v="62182.119999999995"/>
        <n v="61661.599999999999"/>
        <n v="0"/>
        <n v="100100"/>
        <n v="61781.719999999994"/>
        <n v="57197.14"/>
        <n v="103703.59999999999"/>
        <n v="50050"/>
      </sharedItems>
    </cacheField>
    <cacheField name="Costo Azienda Mese" numFmtId="3">
      <sharedItems containsSemiMixedTypes="0" containsString="0" containsNumber="1" minValue="0" maxValue="12434.470000000001"/>
    </cacheField>
    <cacheField name="Autovettura" numFmtId="3">
      <sharedItems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ancarlo" refreshedDate="40525.447868171294" createdVersion="3" refreshedVersion="3" minRefreshableVersion="3" recordCount="30">
  <cacheSource type="worksheet">
    <worksheetSource ref="A2:J32" sheet="Novembre 2010"/>
  </cacheSource>
  <cacheFields count="10">
    <cacheField name="Lista Personale" numFmtId="0">
      <sharedItems/>
    </cacheField>
    <cacheField name="CONTRATTO" numFmtId="0">
      <sharedItems containsBlank="1" count="5">
        <s v="Amministratore "/>
        <s v="Collaboratore"/>
        <s v="Consulente"/>
        <s v="Dipendente"/>
        <m/>
      </sharedItems>
    </cacheField>
    <cacheField name="Classificazione " numFmtId="0">
      <sharedItems containsBlank="1" count="7">
        <s v="Direzione "/>
        <s v="OP OFF"/>
        <s v="COMM OFF"/>
        <s v="OP DIF"/>
        <s v="AMM"/>
        <s v="COMM DIF"/>
        <m/>
      </sharedItems>
    </cacheField>
    <cacheField name="sigla" numFmtId="0">
      <sharedItems/>
    </cacheField>
    <cacheField name="Mensile" numFmtId="3">
      <sharedItems containsSemiMixedTypes="0" containsString="0" containsNumber="1" minValue="0" maxValue="11621"/>
    </cacheField>
    <cacheField name="Lorda Annua" numFmtId="3">
      <sharedItems containsSemiMixedTypes="0" containsString="0" containsNumber="1" containsInteger="1" minValue="0" maxValue="139452"/>
    </cacheField>
    <cacheField name="Costo Azienda Annuo" numFmtId="3">
      <sharedItems containsSemiMixedTypes="0" containsString="0" containsNumber="1" minValue="0" maxValue="149213.64000000001"/>
    </cacheField>
    <cacheField name="Costo Azienda Mese" numFmtId="3">
      <sharedItems containsSemiMixedTypes="0" containsString="0" containsNumber="1" minValue="0" maxValue="12434.470000000001"/>
    </cacheField>
    <cacheField name="Autovettura" numFmtId="3">
      <sharedItems/>
    </cacheField>
    <cacheField name="Aumento" numFmtId="3">
      <sharedItems containsBlank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ancarlo" refreshedDate="40573.849908217591" createdVersion="3" refreshedVersion="3" minRefreshableVersion="3" recordCount="28">
  <cacheSource type="worksheet">
    <worksheetSource ref="A2:J30" sheet="Dicembre 2010"/>
  </cacheSource>
  <cacheFields count="10">
    <cacheField name="Lista Personale" numFmtId="0">
      <sharedItems/>
    </cacheField>
    <cacheField name="CONTRATTO" numFmtId="0">
      <sharedItems count="4">
        <s v="Amministratore "/>
        <s v="Collaboratore"/>
        <s v="Consulente"/>
        <s v="Dipendente"/>
      </sharedItems>
    </cacheField>
    <cacheField name="Classificazione " numFmtId="0">
      <sharedItems count="6">
        <s v="Direzione "/>
        <s v="OP OFF"/>
        <s v="COMM OFF"/>
        <s v="OP DIF"/>
        <s v="AMM"/>
        <s v="COMM DIF"/>
      </sharedItems>
    </cacheField>
    <cacheField name="sigla" numFmtId="0">
      <sharedItems/>
    </cacheField>
    <cacheField name="Mensile" numFmtId="3">
      <sharedItems containsSemiMixedTypes="0" containsString="0" containsNumber="1" minValue="1763" maxValue="11621"/>
    </cacheField>
    <cacheField name="Lorda Annua" numFmtId="3">
      <sharedItems containsSemiMixedTypes="0" containsString="0" containsNumber="1" containsInteger="1" minValue="21396" maxValue="139452"/>
    </cacheField>
    <cacheField name="Costo Azienda Annuo" numFmtId="3">
      <sharedItems containsSemiMixedTypes="0" containsString="0" containsNumber="1" minValue="25033.32" maxValue="149213.64000000001"/>
    </cacheField>
    <cacheField name="Costo Azienda Mese" numFmtId="3">
      <sharedItems containsSemiMixedTypes="0" containsString="0" containsNumber="1" minValue="2086.1099999999997" maxValue="12434.470000000001"/>
    </cacheField>
    <cacheField name="Autovettura" numFmtId="3">
      <sharedItems/>
    </cacheField>
    <cacheField name="Aumento" numFmtId="3">
      <sharedItems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Giancarlo" refreshedDate="40610.807996412041" createdVersion="3" refreshedVersion="3" minRefreshableVersion="3" recordCount="29">
  <cacheSource type="worksheet">
    <worksheetSource ref="A2:J31" sheet="Febbraio 2011 "/>
  </cacheSource>
  <cacheFields count="10">
    <cacheField name="Lista Personale" numFmtId="0">
      <sharedItems/>
    </cacheField>
    <cacheField name="CONTRATTO" numFmtId="0">
      <sharedItems count="4">
        <s v="Amministratore "/>
        <s v="Collaboratore"/>
        <s v="Consulente"/>
        <s v="Dipendente"/>
      </sharedItems>
    </cacheField>
    <cacheField name="Classificazione " numFmtId="0">
      <sharedItems count="6">
        <s v="Direzione "/>
        <s v="OP OFF"/>
        <s v="COMM OFF"/>
        <s v="OP DIF"/>
        <s v="AMM"/>
        <s v="COMM DIF"/>
      </sharedItems>
    </cacheField>
    <cacheField name="sigla" numFmtId="0">
      <sharedItems/>
    </cacheField>
    <cacheField name="Mensile" numFmtId="3">
      <sharedItems containsSemiMixedTypes="0" containsString="0" containsNumber="1" minValue="1763" maxValue="11621"/>
    </cacheField>
    <cacheField name="Lorda Annua" numFmtId="3">
      <sharedItems containsSemiMixedTypes="0" containsString="0" containsNumber="1" minValue="21396" maxValue="139452"/>
    </cacheField>
    <cacheField name="Costo Azienda Annuo" numFmtId="3">
      <sharedItems containsSemiMixedTypes="0" containsString="0" containsNumber="1" minValue="25033.32" maxValue="149213.64000000001"/>
    </cacheField>
    <cacheField name="Costo Azienda Mese" numFmtId="3">
      <sharedItems containsSemiMixedTypes="0" containsString="0" containsNumber="1" minValue="2086.1099999999997" maxValue="12434.470000000001"/>
    </cacheField>
    <cacheField name="Autovettura" numFmtId="3">
      <sharedItems containsBlank="1"/>
    </cacheField>
    <cacheField name="Aumento" numFmtId="3">
      <sharedItems containsBlank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Giancarlo" refreshedDate="40610.810919212963" createdVersion="3" refreshedVersion="3" minRefreshableVersion="3" recordCount="29">
  <cacheSource type="worksheet">
    <worksheetSource ref="A2:J31" sheet="Gennaio 2011"/>
  </cacheSource>
  <cacheFields count="10">
    <cacheField name="Lista Personale" numFmtId="0">
      <sharedItems/>
    </cacheField>
    <cacheField name="CONTRATTO" numFmtId="0">
      <sharedItems count="4">
        <s v="Amministratore "/>
        <s v="Collaboratore"/>
        <s v="Consulente"/>
        <s v="Dipendente"/>
      </sharedItems>
    </cacheField>
    <cacheField name="Classificazione " numFmtId="0">
      <sharedItems count="6">
        <s v="Direzione "/>
        <s v="OP OFF"/>
        <s v="COMM OFF"/>
        <s v="OP DIF"/>
        <s v="AMM"/>
        <s v="COMM DIF"/>
      </sharedItems>
    </cacheField>
    <cacheField name="sigla" numFmtId="0">
      <sharedItems/>
    </cacheField>
    <cacheField name="Mensile" numFmtId="3">
      <sharedItems containsSemiMixedTypes="0" containsString="0" containsNumber="1" minValue="1763" maxValue="11621"/>
    </cacheField>
    <cacheField name="Lorda Annua" numFmtId="3">
      <sharedItems containsSemiMixedTypes="0" containsString="0" containsNumber="1" containsInteger="1" minValue="21396" maxValue="139452"/>
    </cacheField>
    <cacheField name="Costo Azienda Annuo" numFmtId="3">
      <sharedItems containsSemiMixedTypes="0" containsString="0" containsNumber="1" minValue="25033.32" maxValue="149213.64000000001"/>
    </cacheField>
    <cacheField name="Costo Azienda Mese" numFmtId="3">
      <sharedItems containsSemiMixedTypes="0" containsString="0" containsNumber="1" minValue="2086.1099999999997" maxValue="12434.470000000001"/>
    </cacheField>
    <cacheField name="Autovettura" numFmtId="3">
      <sharedItems containsBlank="1"/>
    </cacheField>
    <cacheField name="Aumento" numFmtId="3">
      <sharedItems containsBlank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Giancarlo" refreshedDate="40665.633213657406" createdVersion="3" refreshedVersion="3" minRefreshableVersion="3" recordCount="30">
  <cacheSource type="worksheet">
    <worksheetSource ref="A2:I32" sheet="Marzo 2011 "/>
  </cacheSource>
  <cacheFields count="9">
    <cacheField name="Lista Personale" numFmtId="0">
      <sharedItems containsBlank="1"/>
    </cacheField>
    <cacheField name="CONTRATTO" numFmtId="0">
      <sharedItems containsBlank="1" count="5">
        <s v="Amministratore "/>
        <s v="Collaboratore"/>
        <s v="Consulente"/>
        <m/>
        <s v="Dipendente"/>
      </sharedItems>
    </cacheField>
    <cacheField name="Classificazione " numFmtId="0">
      <sharedItems containsBlank="1" count="7">
        <s v="Direzione "/>
        <s v="AMM"/>
        <s v="COMM DIF"/>
        <s v="COMM OFF"/>
        <s v="OP DIF"/>
        <s v="OP OFF"/>
        <m/>
      </sharedItems>
    </cacheField>
    <cacheField name="sigla" numFmtId="0">
      <sharedItems containsBlank="1"/>
    </cacheField>
    <cacheField name="Mensile" numFmtId="3">
      <sharedItems containsString="0" containsBlank="1" containsNumber="1" minValue="1763" maxValue="11621"/>
    </cacheField>
    <cacheField name="Lorda Annua" numFmtId="3">
      <sharedItems containsString="0" containsBlank="1" containsNumber="1" minValue="21396" maxValue="139452"/>
    </cacheField>
    <cacheField name="Costo Azienda Annuo" numFmtId="3">
      <sharedItems containsString="0" containsBlank="1" containsNumber="1" minValue="25033.32" maxValue="149213.64000000001"/>
    </cacheField>
    <cacheField name="Costo Azienda Mese" numFmtId="3">
      <sharedItems containsString="0" containsBlank="1" containsNumber="1" minValue="2086.1099999999997" maxValue="12434.470000000001"/>
    </cacheField>
    <cacheField name="Autovettura" numFmtId="3">
      <sharedItems containsBlank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Giancarlo" refreshedDate="40665.635049652781" createdVersion="3" refreshedVersion="3" minRefreshableVersion="3" recordCount="31">
  <cacheSource type="worksheet">
    <worksheetSource ref="A2:I33" sheet="Aprile 2011"/>
  </cacheSource>
  <cacheFields count="9">
    <cacheField name="Lista Personale" numFmtId="0">
      <sharedItems containsBlank="1"/>
    </cacheField>
    <cacheField name="CONTRATTO" numFmtId="0">
      <sharedItems containsBlank="1" count="5">
        <s v="Amministratore "/>
        <s v="Collaboratore"/>
        <s v="Consulente"/>
        <m/>
        <s v="Dipendente"/>
      </sharedItems>
    </cacheField>
    <cacheField name="Classificazione " numFmtId="0">
      <sharedItems containsBlank="1" count="7">
        <s v="Direzione "/>
        <s v="AMM"/>
        <s v="COMM DIF"/>
        <s v="COMM OFF"/>
        <s v="OP DIF"/>
        <s v="OP OFF"/>
        <m/>
      </sharedItems>
    </cacheField>
    <cacheField name="sigla" numFmtId="0">
      <sharedItems containsBlank="1"/>
    </cacheField>
    <cacheField name="Mensile" numFmtId="3">
      <sharedItems containsString="0" containsBlank="1" containsNumber="1" minValue="1763" maxValue="11621"/>
    </cacheField>
    <cacheField name="Lorda Annua" numFmtId="3">
      <sharedItems containsString="0" containsBlank="1" containsNumber="1" minValue="24000" maxValue="139452"/>
    </cacheField>
    <cacheField name="Costo Azienda Annuo" numFmtId="3">
      <sharedItems containsString="0" containsBlank="1" containsNumber="1" minValue="28080" maxValue="149213.64000000001"/>
    </cacheField>
    <cacheField name="Costo Azienda Mese" numFmtId="3">
      <sharedItems containsString="0" containsBlank="1" containsNumber="1" minValue="2340" maxValue="12434.470000000001"/>
    </cacheField>
    <cacheField name="Autovettura" numFmtId="3">
      <sharedItems containsBlank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Giancarlo" refreshedDate="40721.448834606483" createdVersion="3" refreshedVersion="3" minRefreshableVersion="3" recordCount="30">
  <cacheSource type="worksheet">
    <worksheetSource ref="A2:I32" sheet="Maggio 2011 "/>
  </cacheSource>
  <cacheFields count="9">
    <cacheField name="Lista Personale" numFmtId="0">
      <sharedItems/>
    </cacheField>
    <cacheField name="CONTRATTO" numFmtId="0">
      <sharedItems containsBlank="1" count="5">
        <s v="Amministratore "/>
        <s v="Collaboratore"/>
        <s v="Consulente"/>
        <s v="Dipendente"/>
        <m u="1"/>
      </sharedItems>
    </cacheField>
    <cacheField name="Classificazione " numFmtId="0">
      <sharedItems containsBlank="1" count="7">
        <s v="Direzione "/>
        <s v="AMM"/>
        <s v="COMM DIF"/>
        <s v="COMM OFF"/>
        <s v="OP DIF"/>
        <s v="OP OFF"/>
        <m u="1"/>
      </sharedItems>
    </cacheField>
    <cacheField name="sigla" numFmtId="0">
      <sharedItems/>
    </cacheField>
    <cacheField name="Mensile" numFmtId="3">
      <sharedItems containsSemiMixedTypes="0" containsString="0" containsNumber="1" minValue="1763" maxValue="11621"/>
    </cacheField>
    <cacheField name="Lorda Annua" numFmtId="3">
      <sharedItems containsSemiMixedTypes="0" containsString="0" containsNumber="1" minValue="24000" maxValue="139452"/>
    </cacheField>
    <cacheField name="Costo Azienda Annuo" numFmtId="3">
      <sharedItems containsSemiMixedTypes="0" containsString="0" containsNumber="1" minValue="28080" maxValue="149213.64000000001"/>
    </cacheField>
    <cacheField name="Costo Azienda Mese" numFmtId="3">
      <sharedItems containsSemiMixedTypes="0" containsString="0" containsNumber="1" minValue="2340" maxValue="12434.470000000001"/>
    </cacheField>
    <cacheField name="Autovettura" numFmtId="3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Bedeschi Valeriano"/>
    <x v="0"/>
    <x v="0"/>
    <s v="Amministratore Direzione "/>
    <n v="11621"/>
    <n v="139452"/>
    <n v="149213.64000000001"/>
    <n v="12434.470000000001"/>
    <s v="no"/>
  </r>
  <r>
    <s v="Vincenzetti David"/>
    <x v="0"/>
    <x v="0"/>
    <s v="Amministratore Direzione "/>
    <n v="11621"/>
    <n v="139452"/>
    <n v="149213.64000000001"/>
    <n v="12434.470000000001"/>
    <s v="SI"/>
  </r>
  <r>
    <s v="Busatto Fabio"/>
    <x v="1"/>
    <x v="1"/>
    <s v="CollaboratoreOP OFF"/>
    <n v="6767"/>
    <n v="81204"/>
    <n v="95008.68"/>
    <n v="7917.3899999999994"/>
    <s v="no"/>
  </r>
  <r>
    <s v="Cornelli Fabrizio"/>
    <x v="1"/>
    <x v="1"/>
    <s v="CollaboratoreOP OFF"/>
    <n v="6767"/>
    <n v="81204"/>
    <n v="95008.68"/>
    <n v="7917.3899999999994"/>
    <s v="no"/>
  </r>
  <r>
    <s v="Luppi Massimilano"/>
    <x v="1"/>
    <x v="2"/>
    <s v="CollaboratoreCOMM OFF"/>
    <n v="3333"/>
    <n v="39996"/>
    <n v="46795.32"/>
    <n v="3899.6099999999997"/>
    <s v="SI"/>
  </r>
  <r>
    <s v="Mazzeo Antonio"/>
    <x v="1"/>
    <x v="3"/>
    <s v="CollaboratoreOP DIF"/>
    <n v="3570"/>
    <n v="42840"/>
    <n v="50122.799999999996"/>
    <n v="4176.8999999999996"/>
    <s v="no"/>
  </r>
  <r>
    <s v="Milan Daniele"/>
    <x v="1"/>
    <x v="1"/>
    <s v="CollaboratoreOP OFF"/>
    <n v="6605"/>
    <n v="79260"/>
    <n v="92734.2"/>
    <n v="7727.8499999999995"/>
    <s v="no"/>
  </r>
  <r>
    <s v="Muschitiello Bruno"/>
    <x v="1"/>
    <x v="1"/>
    <s v="CollaboratoreOP OFF"/>
    <n v="3830"/>
    <n v="45960"/>
    <n v="53773.2"/>
    <n v="4481.0999999999995"/>
    <s v="no"/>
  </r>
  <r>
    <s v="Pelliccione Alberto"/>
    <x v="1"/>
    <x v="1"/>
    <s v="CollaboratoreOP OFF"/>
    <n v="5793"/>
    <n v="69516"/>
    <n v="81333.72"/>
    <n v="6777.8099999999995"/>
    <s v="no"/>
  </r>
  <r>
    <s v="Pesoli Alfredo"/>
    <x v="1"/>
    <x v="1"/>
    <s v="CollaboratoreOP OFF"/>
    <n v="6515"/>
    <n v="78180"/>
    <n v="91470.599999999991"/>
    <n v="7622.5499999999993"/>
    <s v="no"/>
  </r>
  <r>
    <s v="Rana Lucia"/>
    <x v="1"/>
    <x v="4"/>
    <s v="CollaboratoreAMM"/>
    <n v="1783"/>
    <n v="21396"/>
    <n v="25033.32"/>
    <n v="2086.1099999999997"/>
    <s v="no"/>
  </r>
  <r>
    <s v="Roattino Ivan"/>
    <x v="1"/>
    <x v="5"/>
    <s v="CollaboratoreCOMM DIF"/>
    <n v="4829"/>
    <n v="57948"/>
    <n v="67799.159999999989"/>
    <n v="5649.9299999999994"/>
    <s v="SI"/>
  </r>
  <r>
    <s v="Valleri Marco"/>
    <x v="1"/>
    <x v="1"/>
    <s v="CollaboratoreOP OFF"/>
    <n v="7732"/>
    <n v="92784"/>
    <n v="108557.28"/>
    <n v="9046.4399999999987"/>
    <s v="no"/>
  </r>
  <r>
    <s v="Filippi Luca"/>
    <x v="2"/>
    <x v="3"/>
    <s v="ConsulenteOP DIF"/>
    <n v="6252.5"/>
    <n v="75030"/>
    <n v="75030"/>
    <n v="6252.5"/>
    <s v="no"/>
  </r>
  <r>
    <s v="Pavarani Giovanna"/>
    <x v="2"/>
    <x v="1"/>
    <s v="ConsulenteOP OFF"/>
    <n v="4166.666666666667"/>
    <n v="50000"/>
    <n v="50000"/>
    <n v="4166.666666666667"/>
    <s v="no"/>
  </r>
  <r>
    <s v="Banfi Roberto"/>
    <x v="3"/>
    <x v="3"/>
    <s v="DipendenteOP DIF"/>
    <n v="5035"/>
    <n v="70490"/>
    <n v="100800.7"/>
    <n v="8400.0583333333325"/>
    <s v="SI"/>
  </r>
  <r>
    <s v="Bettini Marco"/>
    <x v="3"/>
    <x v="2"/>
    <s v="DipendenteCOMM OFF"/>
    <n v="4652"/>
    <n v="65128"/>
    <n v="93133.04"/>
    <n v="7761.0866666666661"/>
    <s v="SI"/>
  </r>
  <r>
    <s v="Capaldo Antonella "/>
    <x v="3"/>
    <x v="4"/>
    <s v="DipendenteAMM"/>
    <n v="1763"/>
    <n v="24682"/>
    <n v="35295.26"/>
    <n v="2941.271666666667"/>
    <s v="no"/>
  </r>
  <r>
    <s v="Chiodini Massimo"/>
    <x v="3"/>
    <x v="1"/>
    <s v="DipendenteOP OFF"/>
    <n v="3687"/>
    <n v="51618"/>
    <n v="73813.739999999991"/>
    <n v="6151.1449999999995"/>
    <s v="no"/>
  </r>
  <r>
    <s v="Cordoni Danilo"/>
    <x v="3"/>
    <x v="3"/>
    <s v="DipendenteOP DIF"/>
    <n v="3214.2857142857142"/>
    <n v="45000"/>
    <n v="64350"/>
    <n v="5362.5"/>
    <s v="no"/>
  </r>
  <r>
    <s v="Imbrauglio Costantino"/>
    <x v="3"/>
    <x v="3"/>
    <s v="DipendenteOP DIF"/>
    <n v="4107"/>
    <n v="57498"/>
    <n v="82222.14"/>
    <n v="6851.8450000000003"/>
    <s v="SI"/>
  </r>
  <r>
    <s v="Lomonaco Alessandro"/>
    <x v="3"/>
    <x v="5"/>
    <s v="DipendenteCOMM DIF"/>
    <n v="3106"/>
    <n v="43484"/>
    <n v="62182.119999999995"/>
    <n v="5181.8433333333332"/>
    <s v="SI"/>
  </r>
  <r>
    <s v="Luzzani Enrico"/>
    <x v="3"/>
    <x v="3"/>
    <s v="DipendenteOP DIF"/>
    <n v="3080"/>
    <n v="43120"/>
    <n v="61661.599999999999"/>
    <n v="5138.4666666666662"/>
    <s v="no"/>
  </r>
  <r>
    <m/>
    <x v="4"/>
    <x v="6"/>
    <s v=""/>
    <n v="0"/>
    <n v="0"/>
    <n v="0"/>
    <n v="0"/>
    <s v="no"/>
  </r>
  <r>
    <s v="Ornaghi Alberto Marco"/>
    <x v="3"/>
    <x v="1"/>
    <s v="DipendenteOP OFF"/>
    <n v="5000"/>
    <n v="70000"/>
    <n v="100100"/>
    <n v="8341.6666666666661"/>
    <s v="SI"/>
  </r>
  <r>
    <s v="Romeo Mauro"/>
    <x v="3"/>
    <x v="3"/>
    <s v="DipendenteOP DIF"/>
    <n v="3086"/>
    <n v="43204"/>
    <n v="61781.719999999994"/>
    <n v="5148.4766666666665"/>
    <s v="SI"/>
  </r>
  <r>
    <s v="Rumore Salvatore"/>
    <x v="3"/>
    <x v="3"/>
    <s v="DipendenteOP DIF"/>
    <n v="2857"/>
    <n v="39998"/>
    <n v="57197.14"/>
    <n v="4766.4283333333333"/>
    <s v="no"/>
  </r>
  <r>
    <s v="Russo Giancarlo"/>
    <x v="3"/>
    <x v="4"/>
    <s v="DipendenteAMM"/>
    <n v="5180"/>
    <n v="72520"/>
    <n v="103703.59999999999"/>
    <n v="8641.9666666666653"/>
    <s v="SI"/>
  </r>
  <r>
    <s v="Valentini Thomas"/>
    <x v="3"/>
    <x v="1"/>
    <s v="DipendenteOP OFF"/>
    <n v="2500"/>
    <n v="35000"/>
    <n v="50050"/>
    <n v="4170.833333333333"/>
    <s v="no"/>
  </r>
  <r>
    <m/>
    <x v="4"/>
    <x v="6"/>
    <m/>
    <m/>
    <m/>
    <m/>
    <m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1">
  <r>
    <s v="Bedeschi Valeriano"/>
    <x v="0"/>
    <x v="0"/>
    <s v="Amministratore Direzione "/>
    <n v="11621"/>
    <n v="139452"/>
    <n v="149213.64000000001"/>
    <n v="12434.470000000001"/>
    <s v="no"/>
  </r>
  <r>
    <s v="Vincenzetti David"/>
    <x v="0"/>
    <x v="0"/>
    <s v="Amministratore Direzione "/>
    <n v="11621"/>
    <n v="139452"/>
    <n v="149213.64000000001"/>
    <n v="12434.470000000001"/>
    <s v="SI"/>
  </r>
  <r>
    <s v="Rana Lucia"/>
    <x v="1"/>
    <x v="1"/>
    <s v="CollaboratoreAMM"/>
    <n v="2000"/>
    <n v="24000"/>
    <n v="28080"/>
    <n v="2340"/>
    <s v="no"/>
  </r>
  <r>
    <s v="Roattino Ivan"/>
    <x v="1"/>
    <x v="2"/>
    <s v="CollaboratoreCOMM DIF"/>
    <n v="4829"/>
    <n v="57948"/>
    <n v="67799.159999999989"/>
    <n v="5649.9299999999994"/>
    <s v="SI"/>
  </r>
  <r>
    <s v="Luppi Massimilano"/>
    <x v="1"/>
    <x v="3"/>
    <s v="CollaboratoreCOMM OFF"/>
    <n v="3667"/>
    <n v="44004"/>
    <n v="51484.68"/>
    <n v="4290.3899999999994"/>
    <s v="SI"/>
  </r>
  <r>
    <s v="Mazzeo Antonio"/>
    <x v="1"/>
    <x v="4"/>
    <s v="CollaboratoreOP DIF"/>
    <n v="4350"/>
    <n v="52200"/>
    <n v="61073.999999999993"/>
    <n v="5089.5"/>
    <s v="no"/>
  </r>
  <r>
    <s v="Busatto Fabio"/>
    <x v="1"/>
    <x v="5"/>
    <s v="CollaboratoreOP OFF"/>
    <n v="6767"/>
    <n v="81204"/>
    <n v="95008.68"/>
    <n v="7917.3899999999994"/>
    <s v="no"/>
  </r>
  <r>
    <s v="Cornelli Fabrizio"/>
    <x v="1"/>
    <x v="5"/>
    <s v="CollaboratoreOP OFF"/>
    <n v="6767"/>
    <n v="81204"/>
    <n v="95008.68"/>
    <n v="7917.3899999999994"/>
    <s v="no"/>
  </r>
  <r>
    <s v="Milan Daniele"/>
    <x v="1"/>
    <x v="5"/>
    <s v="CollaboratoreOP OFF"/>
    <n v="6605"/>
    <n v="79260"/>
    <n v="92734.2"/>
    <n v="7727.8499999999995"/>
    <s v="no"/>
  </r>
  <r>
    <s v="Muschitiello Bruno"/>
    <x v="1"/>
    <x v="5"/>
    <s v="CollaboratoreOP OFF"/>
    <n v="4250"/>
    <n v="51000"/>
    <n v="59670"/>
    <n v="4972.5"/>
    <s v="no"/>
  </r>
  <r>
    <s v="Pelliccione Alberto"/>
    <x v="1"/>
    <x v="5"/>
    <s v="CollaboratoreOP OFF"/>
    <n v="6600"/>
    <n v="79200"/>
    <n v="92664"/>
    <n v="7721.9999999999991"/>
    <s v="no"/>
  </r>
  <r>
    <s v="Pesoli Alfredo"/>
    <x v="1"/>
    <x v="5"/>
    <s v="CollaboratoreOP OFF"/>
    <n v="6515"/>
    <n v="78180"/>
    <n v="91470.599999999991"/>
    <n v="7622.5499999999993"/>
    <s v="no"/>
  </r>
  <r>
    <s v="Valleri Marco"/>
    <x v="1"/>
    <x v="5"/>
    <s v="CollaboratoreOP OFF"/>
    <n v="7732"/>
    <n v="92784"/>
    <n v="108557.28"/>
    <n v="9046.4399999999987"/>
    <s v="no"/>
  </r>
  <r>
    <s v="DeGiovanni Fulvio"/>
    <x v="1"/>
    <x v="5"/>
    <s v="CollaboratoreOP OFF"/>
    <n v="3700"/>
    <n v="44400"/>
    <n v="51948"/>
    <n v="4329"/>
    <s v="no"/>
  </r>
  <r>
    <s v="Filippi Luca"/>
    <x v="2"/>
    <x v="4"/>
    <s v="ConsulenteOP DIF"/>
    <n v="6670"/>
    <n v="80040"/>
    <n v="83241.600000000006"/>
    <n v="7203.6"/>
    <s v="no"/>
  </r>
  <r>
    <s v="Pavarani Giovanna"/>
    <x v="2"/>
    <x v="5"/>
    <s v="ConsulenteOP OFF"/>
    <n v="4166.666666666667"/>
    <n v="50000"/>
    <n v="50000"/>
    <n v="4166.666666666667"/>
    <s v="no"/>
  </r>
  <r>
    <s v="Capaldo Antonella "/>
    <x v="3"/>
    <x v="1"/>
    <s v="DipendenteAMM"/>
    <n v="1763"/>
    <n v="24682"/>
    <n v="35295.26"/>
    <n v="2941.271666666667"/>
    <s v="no"/>
  </r>
  <r>
    <s v="Russo Giancarlo"/>
    <x v="3"/>
    <x v="1"/>
    <s v="DipendenteAMM"/>
    <n v="6214.3"/>
    <n v="87000.2"/>
    <n v="124410.28599999999"/>
    <n v="10367.523833333333"/>
    <s v="SI"/>
  </r>
  <r>
    <s v="Lomonaco Alessandro"/>
    <x v="3"/>
    <x v="2"/>
    <s v="DipendenteCOMM DIF"/>
    <n v="3106"/>
    <n v="43484"/>
    <n v="62182.119999999995"/>
    <n v="5181.8433333333332"/>
    <s v="SI"/>
  </r>
  <r>
    <s v="Bettini Marco"/>
    <x v="3"/>
    <x v="3"/>
    <s v="DipendenteCOMM OFF"/>
    <n v="4652"/>
    <n v="65128"/>
    <n v="93133.04"/>
    <n v="7761.0866666666661"/>
    <s v="SI"/>
  </r>
  <r>
    <s v="Mustapha Maana"/>
    <x v="3"/>
    <x v="3"/>
    <s v="DipendenteCOMM OFF"/>
    <n v="2929"/>
    <n v="41006"/>
    <n v="58638.579999999994"/>
    <n v="4886.5483333333332"/>
    <s v="no"/>
  </r>
  <r>
    <s v="Banfi Roberto"/>
    <x v="3"/>
    <x v="4"/>
    <s v="DipendenteOP DIF"/>
    <n v="5035"/>
    <n v="70490"/>
    <n v="100800.7"/>
    <n v="8400.0583333333325"/>
    <s v="SI"/>
  </r>
  <r>
    <s v="Cordoni Danilo"/>
    <x v="3"/>
    <x v="4"/>
    <s v="DipendenteOP DIF"/>
    <n v="3214.2857142857142"/>
    <n v="45000"/>
    <n v="64350"/>
    <n v="5362.5"/>
    <s v="no"/>
  </r>
  <r>
    <s v="Imbrauglio Costantino"/>
    <x v="3"/>
    <x v="4"/>
    <s v="DipendenteOP DIF"/>
    <n v="4107"/>
    <n v="57498"/>
    <n v="82222.14"/>
    <n v="6851.8450000000003"/>
    <s v="SI"/>
  </r>
  <r>
    <s v="Luzzani Enrico"/>
    <x v="3"/>
    <x v="4"/>
    <s v="DipendenteOP DIF"/>
    <n v="3080"/>
    <n v="43120"/>
    <n v="61661.599999999999"/>
    <n v="5138.4666666666662"/>
    <s v="no"/>
  </r>
  <r>
    <s v="Romeo Mauro"/>
    <x v="3"/>
    <x v="4"/>
    <s v="DipendenteOP DIF"/>
    <n v="3572"/>
    <n v="50008"/>
    <n v="71511.44"/>
    <n v="5959.2866666666669"/>
    <s v="SI"/>
  </r>
  <r>
    <s v="Rumore Salvatore"/>
    <x v="3"/>
    <x v="4"/>
    <s v="DipendenteOP DIF"/>
    <n v="3079.51"/>
    <n v="43113.14"/>
    <n v="61651.790199999996"/>
    <n v="5137.649183333333"/>
    <s v="SI"/>
  </r>
  <r>
    <s v="Chiodini Massimo"/>
    <x v="3"/>
    <x v="5"/>
    <s v="DipendenteOP OFF"/>
    <n v="3687"/>
    <n v="51618"/>
    <n v="73813.739999999991"/>
    <n v="6151.1449999999995"/>
    <s v="no"/>
  </r>
  <r>
    <s v="Ornaghi Alberto Marco"/>
    <x v="3"/>
    <x v="5"/>
    <s v="DipendenteOP OFF"/>
    <n v="5000"/>
    <n v="70000"/>
    <n v="100100"/>
    <n v="8341.6666666666661"/>
    <s v="SI"/>
  </r>
  <r>
    <s v="Corrado Alesso"/>
    <x v="1"/>
    <x v="5"/>
    <s v="CollaboratoreOP OFF"/>
    <n v="4100"/>
    <n v="49200"/>
    <n v="70356"/>
    <n v="5863"/>
    <s v="no"/>
  </r>
  <r>
    <s v="Scarafile Alessandro"/>
    <x v="2"/>
    <x v="5"/>
    <s v="ConsulenteOP OFF"/>
    <n v="4000"/>
    <n v="48000"/>
    <n v="48000"/>
    <n v="4000"/>
    <s v="no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33">
  <r>
    <s v="Bedeschi Valeriano"/>
    <x v="0"/>
    <x v="0"/>
    <s v="Amministratore Direzione "/>
    <n v="11621"/>
    <n v="139452"/>
    <n v="149213.64000000001"/>
    <n v="12434.470000000001"/>
    <s v="no"/>
  </r>
  <r>
    <s v="Vincenzetti David"/>
    <x v="0"/>
    <x v="0"/>
    <s v="Amministratore Direzione "/>
    <n v="11621"/>
    <n v="139452"/>
    <n v="149213.64000000001"/>
    <n v="12434.470000000001"/>
    <s v="SI"/>
  </r>
  <r>
    <s v="Rana Lucia"/>
    <x v="1"/>
    <x v="1"/>
    <s v="CollaboratoreAMM"/>
    <n v="2000"/>
    <n v="24000"/>
    <n v="28080"/>
    <n v="2340"/>
    <s v="no"/>
  </r>
  <r>
    <s v="Roattino Ivan"/>
    <x v="1"/>
    <x v="2"/>
    <s v="CollaboratoreCOMM DIF"/>
    <n v="4829"/>
    <n v="57948"/>
    <n v="67799.159999999989"/>
    <n v="5649.9299999999994"/>
    <s v="SI"/>
  </r>
  <r>
    <s v="Luppi Massimilano"/>
    <x v="1"/>
    <x v="3"/>
    <s v="CollaboratoreCOMM OFF"/>
    <n v="3667"/>
    <n v="44004"/>
    <n v="51484.68"/>
    <n v="4290.3899999999994"/>
    <s v="SI"/>
  </r>
  <r>
    <s v="Mazzeo Antonio"/>
    <x v="1"/>
    <x v="4"/>
    <s v="CollaboratoreOP DIF"/>
    <n v="4350"/>
    <n v="52200"/>
    <n v="61073.999999999993"/>
    <n v="5089.5"/>
    <s v="no"/>
  </r>
  <r>
    <s v="Busatto Fabio"/>
    <x v="1"/>
    <x v="5"/>
    <s v="CollaboratoreOP OFF"/>
    <n v="6767"/>
    <n v="81204"/>
    <n v="95008.68"/>
    <n v="7917.3899999999994"/>
    <s v="no"/>
  </r>
  <r>
    <s v="Cornelli Fabrizio"/>
    <x v="1"/>
    <x v="5"/>
    <s v="CollaboratoreOP OFF"/>
    <n v="6767"/>
    <n v="81204"/>
    <n v="95008.68"/>
    <n v="7917.3899999999994"/>
    <s v="no"/>
  </r>
  <r>
    <s v="Milan Daniele"/>
    <x v="1"/>
    <x v="5"/>
    <s v="CollaboratoreOP OFF"/>
    <n v="6605"/>
    <n v="79260"/>
    <n v="92734.2"/>
    <n v="7727.8499999999995"/>
    <s v="no"/>
  </r>
  <r>
    <s v="Muschitiello Bruno"/>
    <x v="1"/>
    <x v="5"/>
    <s v="CollaboratoreOP OFF"/>
    <n v="4250"/>
    <n v="51000"/>
    <n v="59670"/>
    <n v="4972.5"/>
    <s v="no"/>
  </r>
  <r>
    <s v="Pelliccione Alberto"/>
    <x v="1"/>
    <x v="5"/>
    <s v="CollaboratoreOP OFF"/>
    <n v="6600"/>
    <n v="79200"/>
    <n v="92664"/>
    <n v="7721.9999999999991"/>
    <s v="no"/>
  </r>
  <r>
    <s v="Pesoli Alfredo"/>
    <x v="1"/>
    <x v="5"/>
    <s v="CollaboratoreOP OFF"/>
    <n v="6515"/>
    <n v="78180"/>
    <n v="91470.599999999991"/>
    <n v="7622.5499999999993"/>
    <s v="no"/>
  </r>
  <r>
    <s v="Valleri Marco"/>
    <x v="1"/>
    <x v="5"/>
    <s v="CollaboratoreOP OFF"/>
    <n v="7732"/>
    <n v="92784"/>
    <n v="108557.28"/>
    <n v="9046.4399999999987"/>
    <s v="no"/>
  </r>
  <r>
    <s v="DeGiovanni Fulvio"/>
    <x v="1"/>
    <x v="5"/>
    <s v="CollaboratoreOP OFF"/>
    <n v="3917"/>
    <n v="47004"/>
    <n v="54994.68"/>
    <n v="4582.8899999999994"/>
    <s v="no"/>
  </r>
  <r>
    <s v="Corrado Alesso"/>
    <x v="1"/>
    <x v="5"/>
    <s v="CollaboratoreOP OFF"/>
    <n v="4100"/>
    <n v="49200"/>
    <n v="70356"/>
    <n v="5863"/>
    <s v="no"/>
  </r>
  <r>
    <s v="Filippi Luca"/>
    <x v="2"/>
    <x v="4"/>
    <s v="ConsulenteOP DIF"/>
    <n v="6670"/>
    <n v="80040"/>
    <n v="83241.600000000006"/>
    <n v="7203.6"/>
    <s v="no"/>
  </r>
  <r>
    <s v="Pavarani Giovanna"/>
    <x v="2"/>
    <x v="5"/>
    <s v="ConsulenteOP OFF"/>
    <n v="4166.666666666667"/>
    <n v="50000"/>
    <n v="50000"/>
    <n v="4166.666666666667"/>
    <s v="no"/>
  </r>
  <r>
    <s v="Scarafile Alessandro"/>
    <x v="2"/>
    <x v="5"/>
    <s v="ConsulenteOP OFF"/>
    <n v="4000"/>
    <n v="48000"/>
    <n v="48000"/>
    <n v="4000"/>
    <s v="no"/>
  </r>
  <r>
    <s v="Capaldo Antonella "/>
    <x v="3"/>
    <x v="1"/>
    <s v="DipendenteAMM"/>
    <n v="1763"/>
    <n v="24682"/>
    <n v="35295.26"/>
    <n v="2941.271666666667"/>
    <s v="no"/>
  </r>
  <r>
    <s v="Russo Giancarlo"/>
    <x v="3"/>
    <x v="1"/>
    <s v="DipendenteAMM"/>
    <n v="6214.3"/>
    <n v="87000.2"/>
    <n v="124410.28599999999"/>
    <n v="10367.523833333333"/>
    <s v="SI"/>
  </r>
  <r>
    <s v="Lomonaco Alessandro"/>
    <x v="3"/>
    <x v="2"/>
    <s v="DipendenteCOMM DIF"/>
    <n v="3106"/>
    <n v="43484"/>
    <n v="62182.119999999995"/>
    <n v="5181.8433333333332"/>
    <s v="SI"/>
  </r>
  <r>
    <s v="Bettini Marco"/>
    <x v="3"/>
    <x v="3"/>
    <s v="DipendenteCOMM OFF"/>
    <n v="4652"/>
    <n v="65128"/>
    <n v="93133.04"/>
    <n v="7761.0866666666661"/>
    <s v="SI"/>
  </r>
  <r>
    <s v="Mustapha Maana"/>
    <x v="3"/>
    <x v="3"/>
    <s v="DipendenteCOMM OFF"/>
    <n v="2929"/>
    <n v="41006"/>
    <n v="58638.579999999994"/>
    <n v="4886.5483333333332"/>
    <s v="no"/>
  </r>
  <r>
    <s v="Banfi Roberto"/>
    <x v="3"/>
    <x v="4"/>
    <s v="DipendenteOP DIF"/>
    <n v="5035"/>
    <n v="70490"/>
    <n v="100800.7"/>
    <n v="8400.0583333333325"/>
    <s v="SI"/>
  </r>
  <r>
    <s v="Cordoni Danilo"/>
    <x v="3"/>
    <x v="4"/>
    <s v="DipendenteOP DIF"/>
    <n v="3214.2857142857142"/>
    <n v="45000"/>
    <n v="64350"/>
    <n v="5362.5"/>
    <s v="no"/>
  </r>
  <r>
    <s v="Imbrauglio Costantino"/>
    <x v="3"/>
    <x v="4"/>
    <s v="DipendenteOP DIF"/>
    <n v="4107"/>
    <n v="57498"/>
    <n v="82222.14"/>
    <n v="6851.8450000000003"/>
    <s v="SI"/>
  </r>
  <r>
    <s v="Luzzani Enrico"/>
    <x v="3"/>
    <x v="4"/>
    <s v="DipendenteOP DIF"/>
    <n v="3080"/>
    <n v="43120"/>
    <n v="61661.599999999999"/>
    <n v="5138.4666666666662"/>
    <s v="no"/>
  </r>
  <r>
    <s v="Romeo Mauro"/>
    <x v="3"/>
    <x v="4"/>
    <s v="DipendenteOP DIF"/>
    <n v="3572"/>
    <n v="50008"/>
    <n v="71511.44"/>
    <n v="5959.2866666666669"/>
    <s v="SI"/>
  </r>
  <r>
    <s v="Rumore Salvatore"/>
    <x v="3"/>
    <x v="4"/>
    <s v="DipendenteOP DIF"/>
    <n v="3079.51"/>
    <n v="43113.14"/>
    <n v="61651.790199999996"/>
    <n v="5137.649183333333"/>
    <s v="SI"/>
  </r>
  <r>
    <s v="Chiodini Massimo"/>
    <x v="3"/>
    <x v="5"/>
    <s v="DipendenteOP OFF"/>
    <n v="3687"/>
    <n v="51618"/>
    <n v="73813.739999999991"/>
    <n v="6151.1449999999995"/>
    <s v="no"/>
  </r>
  <r>
    <s v="Ornaghi Alberto Marco"/>
    <x v="3"/>
    <x v="5"/>
    <s v="DipendenteOP OFF"/>
    <n v="5000"/>
    <n v="70000"/>
    <n v="100100"/>
    <n v="8341.6666666666661"/>
    <s v="SI"/>
  </r>
  <r>
    <s v="D'Alessio"/>
    <x v="2"/>
    <x v="0"/>
    <s v="ConsulenteDirezione "/>
    <n v="5000"/>
    <n v="70000"/>
    <n v="70000"/>
    <n v="5833.333333333333"/>
    <m/>
  </r>
  <r>
    <m/>
    <x v="4"/>
    <x v="6"/>
    <m/>
    <m/>
    <m/>
    <m/>
    <m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33">
  <r>
    <s v="Bedeschi Valeriano"/>
    <x v="0"/>
    <x v="0"/>
    <s v="Amministratore Direzione "/>
    <n v="11621"/>
    <n v="139452"/>
    <n v="149213.64000000001"/>
    <n v="12434.470000000001"/>
    <s v="no"/>
  </r>
  <r>
    <s v="Vincenzetti David"/>
    <x v="0"/>
    <x v="0"/>
    <s v="Amministratore Direzione "/>
    <n v="11621"/>
    <n v="139452"/>
    <n v="149213.64000000001"/>
    <n v="12434.470000000001"/>
    <s v="SI"/>
  </r>
  <r>
    <s v="Rana Lucia"/>
    <x v="1"/>
    <x v="1"/>
    <s v="CollaboratoreAMM"/>
    <n v="2000"/>
    <n v="24000"/>
    <n v="28080"/>
    <n v="2340"/>
    <s v="no"/>
  </r>
  <r>
    <s v="Roattino Ivan"/>
    <x v="1"/>
    <x v="2"/>
    <s v="CollaboratoreCOMM DIF"/>
    <n v="4829"/>
    <n v="57948"/>
    <n v="67799.159999999989"/>
    <n v="5649.9299999999994"/>
    <s v="SI"/>
  </r>
  <r>
    <s v="Luppi Massimilano"/>
    <x v="1"/>
    <x v="3"/>
    <s v="CollaboratoreCOMM OFF"/>
    <n v="3667"/>
    <n v="44004"/>
    <n v="51484.68"/>
    <n v="4290.3899999999994"/>
    <s v="SI"/>
  </r>
  <r>
    <s v="Mazzeo Antonio"/>
    <x v="1"/>
    <x v="4"/>
    <s v="CollaboratoreOP DIF"/>
    <n v="4350"/>
    <n v="52200"/>
    <n v="61073.999999999993"/>
    <n v="5089.5"/>
    <s v="no"/>
  </r>
  <r>
    <s v="Busatto Fabio"/>
    <x v="1"/>
    <x v="5"/>
    <s v="CollaboratoreOP OFF"/>
    <n v="6767"/>
    <n v="81204"/>
    <n v="95008.68"/>
    <n v="7917.3899999999994"/>
    <s v="no"/>
  </r>
  <r>
    <s v="Cornelli Fabrizio"/>
    <x v="1"/>
    <x v="5"/>
    <s v="CollaboratoreOP OFF"/>
    <n v="6767"/>
    <n v="81204"/>
    <n v="95008.68"/>
    <n v="7917.3899999999994"/>
    <s v="no"/>
  </r>
  <r>
    <s v="Milan Daniele"/>
    <x v="1"/>
    <x v="5"/>
    <s v="CollaboratoreOP OFF"/>
    <n v="6605"/>
    <n v="79260"/>
    <n v="92734.2"/>
    <n v="7727.8499999999995"/>
    <s v="no"/>
  </r>
  <r>
    <s v="Muschitiello Bruno"/>
    <x v="1"/>
    <x v="5"/>
    <s v="CollaboratoreOP OFF"/>
    <n v="4250"/>
    <n v="51000"/>
    <n v="59670"/>
    <n v="4972.5"/>
    <s v="no"/>
  </r>
  <r>
    <s v="Pelliccione Alberto"/>
    <x v="1"/>
    <x v="5"/>
    <s v="CollaboratoreOP OFF"/>
    <n v="6600"/>
    <n v="79200"/>
    <n v="92664"/>
    <n v="7721.9999999999991"/>
    <s v="no"/>
  </r>
  <r>
    <s v="Pesoli Alfredo"/>
    <x v="1"/>
    <x v="5"/>
    <s v="CollaboratoreOP OFF"/>
    <n v="6515"/>
    <n v="78180"/>
    <n v="91470.599999999991"/>
    <n v="7622.5499999999993"/>
    <s v="no"/>
  </r>
  <r>
    <s v="Valleri Marco"/>
    <x v="1"/>
    <x v="5"/>
    <s v="CollaboratoreOP OFF"/>
    <n v="7732"/>
    <n v="92784"/>
    <n v="108557.28"/>
    <n v="9046.4399999999987"/>
    <s v="no"/>
  </r>
  <r>
    <s v="DeGiovanni Fulvio"/>
    <x v="1"/>
    <x v="5"/>
    <s v="CollaboratoreOP OFF"/>
    <n v="3917"/>
    <n v="47004"/>
    <n v="54994.68"/>
    <n v="4582.8899999999994"/>
    <s v="no"/>
  </r>
  <r>
    <s v="Corrado Alesso"/>
    <x v="1"/>
    <x v="5"/>
    <s v="CollaboratoreOP OFF"/>
    <n v="4100"/>
    <n v="49200"/>
    <n v="70356"/>
    <n v="5863"/>
    <s v="no"/>
  </r>
  <r>
    <s v="Filippi Luca"/>
    <x v="2"/>
    <x v="4"/>
    <s v="ConsulenteOP DIF"/>
    <n v="6670"/>
    <n v="80040"/>
    <n v="83241.600000000006"/>
    <n v="7203.6"/>
    <s v="no"/>
  </r>
  <r>
    <s v="Pavarani Giovanna"/>
    <x v="2"/>
    <x v="5"/>
    <s v="ConsulenteOP OFF"/>
    <n v="4166.666666666667"/>
    <n v="50000"/>
    <n v="50000"/>
    <n v="4166.666666666667"/>
    <s v="no"/>
  </r>
  <r>
    <s v="Scarafile Alessandro"/>
    <x v="2"/>
    <x v="5"/>
    <s v="ConsulenteOP OFF"/>
    <n v="4000"/>
    <n v="48000"/>
    <n v="48000"/>
    <n v="4000"/>
    <s v="no"/>
  </r>
  <r>
    <s v="Capaldo Antonella "/>
    <x v="3"/>
    <x v="1"/>
    <s v="DipendenteAMM"/>
    <n v="1763"/>
    <n v="24682"/>
    <n v="35295.26"/>
    <n v="2941.271666666667"/>
    <s v="no"/>
  </r>
  <r>
    <s v="Russo Giancarlo"/>
    <x v="3"/>
    <x v="1"/>
    <s v="DipendenteAMM"/>
    <n v="6214.3"/>
    <n v="87000.2"/>
    <n v="124410.28599999999"/>
    <n v="10367.523833333333"/>
    <s v="SI"/>
  </r>
  <r>
    <s v="Lomonaco Alessandro"/>
    <x v="3"/>
    <x v="2"/>
    <s v="DipendenteCOMM DIF"/>
    <n v="3106"/>
    <n v="43484"/>
    <n v="62182.119999999995"/>
    <n v="5181.8433333333332"/>
    <s v="SI"/>
  </r>
  <r>
    <s v="Bettini Marco"/>
    <x v="3"/>
    <x v="3"/>
    <s v="DipendenteCOMM OFF"/>
    <n v="4652"/>
    <n v="65128"/>
    <n v="93133.04"/>
    <n v="7761.0866666666661"/>
    <s v="SI"/>
  </r>
  <r>
    <s v="Mustapha Maana"/>
    <x v="3"/>
    <x v="3"/>
    <s v="DipendenteCOMM OFF"/>
    <n v="2929"/>
    <n v="41006"/>
    <n v="58638.579999999994"/>
    <n v="4886.5483333333332"/>
    <s v="no"/>
  </r>
  <r>
    <s v="Banfi Roberto"/>
    <x v="3"/>
    <x v="4"/>
    <s v="DipendenteOP DIF"/>
    <n v="5035"/>
    <n v="70490"/>
    <n v="100800.7"/>
    <n v="8400.0583333333325"/>
    <s v="SI"/>
  </r>
  <r>
    <s v="Cordoni Danilo"/>
    <x v="3"/>
    <x v="4"/>
    <s v="DipendenteOP DIF"/>
    <n v="3214.2857142857142"/>
    <n v="45000"/>
    <n v="64350"/>
    <n v="5362.5"/>
    <s v="no"/>
  </r>
  <r>
    <s v="Imbrauglio Costantino"/>
    <x v="3"/>
    <x v="4"/>
    <s v="DipendenteOP DIF"/>
    <n v="4107"/>
    <n v="57498"/>
    <n v="82222.14"/>
    <n v="6851.8450000000003"/>
    <s v="SI"/>
  </r>
  <r>
    <s v="Luzzani Enrico"/>
    <x v="3"/>
    <x v="4"/>
    <s v="DipendenteOP DIF"/>
    <n v="3080"/>
    <n v="43120"/>
    <n v="61661.599999999999"/>
    <n v="5138.4666666666662"/>
    <s v="no"/>
  </r>
  <r>
    <s v="Romeo Mauro"/>
    <x v="3"/>
    <x v="4"/>
    <s v="DipendenteOP DIF"/>
    <n v="3572"/>
    <n v="50008"/>
    <n v="71511.44"/>
    <n v="5959.2866666666669"/>
    <s v="SI"/>
  </r>
  <r>
    <s v="Rumore Salvatore"/>
    <x v="3"/>
    <x v="4"/>
    <s v="DipendenteOP DIF"/>
    <n v="3079.51"/>
    <n v="43113.14"/>
    <n v="61651.790199999996"/>
    <n v="5137.649183333333"/>
    <s v="SI"/>
  </r>
  <r>
    <s v="Chiodini Massimo"/>
    <x v="3"/>
    <x v="5"/>
    <s v="DipendenteOP OFF"/>
    <n v="3687"/>
    <n v="51618"/>
    <n v="73813.739999999991"/>
    <n v="6151.1449999999995"/>
    <s v="no"/>
  </r>
  <r>
    <s v="Ornaghi Alberto Marco"/>
    <x v="3"/>
    <x v="5"/>
    <s v="DipendenteOP OFF"/>
    <n v="5000"/>
    <n v="70000"/>
    <n v="100100"/>
    <n v="8341.6666666666661"/>
    <s v="SI"/>
  </r>
  <r>
    <s v="D'Alessio"/>
    <x v="2"/>
    <x v="0"/>
    <s v="ConsulenteDirezione "/>
    <n v="5000"/>
    <n v="70000"/>
    <n v="70000"/>
    <n v="5833.333333333333"/>
    <m/>
  </r>
  <r>
    <s v="Landi Guido"/>
    <x v="3"/>
    <x v="5"/>
    <s v="DipendenteOP OFF"/>
    <n v="2857"/>
    <n v="39998"/>
    <n v="57197.14"/>
    <n v="4766.4283333333333"/>
    <s v="n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s v="Bedeschi Valeriano"/>
    <s v="Amministratore "/>
    <x v="0"/>
    <s v="Amministratore Direzione "/>
    <n v="11621"/>
    <n v="139452"/>
    <x v="0"/>
    <n v="12434.470000000001"/>
    <s v="no"/>
  </r>
  <r>
    <s v="Vincenzetti David"/>
    <s v="Amministratore "/>
    <x v="0"/>
    <s v="Amministratore Direzione "/>
    <n v="11621"/>
    <n v="139452"/>
    <x v="0"/>
    <n v="12434.470000000001"/>
    <s v="SI"/>
  </r>
  <r>
    <s v="Busatto Fabio"/>
    <s v="Collaboratore"/>
    <x v="1"/>
    <s v="CollaboratoreOP OFF"/>
    <n v="6767"/>
    <n v="81204"/>
    <x v="1"/>
    <n v="7917.3899999999994"/>
    <s v="no"/>
  </r>
  <r>
    <s v="Cornelli Fabrizio"/>
    <s v="Collaboratore"/>
    <x v="1"/>
    <s v="CollaboratoreOP OFF"/>
    <n v="6767"/>
    <n v="81204"/>
    <x v="1"/>
    <n v="7917.3899999999994"/>
    <s v="no"/>
  </r>
  <r>
    <s v="Luppi Massimilano"/>
    <s v="Collaboratore"/>
    <x v="2"/>
    <s v="CollaboratoreCOMM OFF"/>
    <n v="3333"/>
    <n v="39996"/>
    <x v="2"/>
    <n v="3899.6099999999997"/>
    <s v="SI"/>
  </r>
  <r>
    <s v="Mazzeo Antonio"/>
    <s v="Collaboratore"/>
    <x v="3"/>
    <s v="CollaboratoreOP DIF"/>
    <n v="3570"/>
    <n v="42840"/>
    <x v="3"/>
    <n v="4176.8999999999996"/>
    <s v="no"/>
  </r>
  <r>
    <s v="Milan Daniele"/>
    <s v="Collaboratore"/>
    <x v="1"/>
    <s v="CollaboratoreOP OFF"/>
    <n v="6605"/>
    <n v="79260"/>
    <x v="4"/>
    <n v="7727.8499999999995"/>
    <s v="no"/>
  </r>
  <r>
    <s v="Muschitiello Bruno"/>
    <s v="Collaboratore"/>
    <x v="1"/>
    <s v="CollaboratoreOP OFF"/>
    <n v="3830"/>
    <n v="45960"/>
    <x v="5"/>
    <n v="4481.0999999999995"/>
    <s v="no"/>
  </r>
  <r>
    <s v="Pelliccione Alberto"/>
    <s v="Collaboratore"/>
    <x v="1"/>
    <s v="CollaboratoreOP OFF"/>
    <n v="5793"/>
    <n v="69516"/>
    <x v="6"/>
    <n v="6777.8099999999995"/>
    <s v="no"/>
  </r>
  <r>
    <s v="Pesoli Alfredo"/>
    <s v="Collaboratore"/>
    <x v="1"/>
    <s v="CollaboratoreOP OFF"/>
    <n v="6515"/>
    <n v="78180"/>
    <x v="7"/>
    <n v="7622.5499999999993"/>
    <s v="no"/>
  </r>
  <r>
    <s v="Rana Lucia"/>
    <s v="Collaboratore"/>
    <x v="4"/>
    <s v="CollaboratoreAMM"/>
    <n v="1783"/>
    <n v="21396"/>
    <x v="8"/>
    <n v="2086.1099999999997"/>
    <s v="no"/>
  </r>
  <r>
    <s v="Roattino Ivan"/>
    <s v="Collaboratore"/>
    <x v="5"/>
    <s v="CollaboratoreCOMM DIF"/>
    <n v="4829"/>
    <n v="57948"/>
    <x v="9"/>
    <n v="5649.9299999999994"/>
    <s v="SI"/>
  </r>
  <r>
    <s v="Valleri Marco"/>
    <s v="Collaboratore"/>
    <x v="1"/>
    <s v="CollaboratoreOP OFF"/>
    <n v="7732"/>
    <n v="92784"/>
    <x v="10"/>
    <n v="9046.4399999999987"/>
    <s v="no"/>
  </r>
  <r>
    <s v="Filippi Luca"/>
    <s v="Consulente"/>
    <x v="3"/>
    <s v="ConsulenteOP DIF"/>
    <n v="6252.5"/>
    <n v="75030"/>
    <x v="11"/>
    <n v="6252.5"/>
    <s v="no"/>
  </r>
  <r>
    <s v="Pavarani Giovanna"/>
    <s v="Consulente"/>
    <x v="1"/>
    <s v="ConsulenteOP OFF"/>
    <n v="4166.666666666667"/>
    <n v="50000"/>
    <x v="12"/>
    <n v="4166.666666666667"/>
    <s v="no"/>
  </r>
  <r>
    <s v="Banfi Roberto"/>
    <s v="Dipendente"/>
    <x v="3"/>
    <s v="DipendenteOP DIF"/>
    <n v="5035"/>
    <n v="70490"/>
    <x v="13"/>
    <n v="8400.0583333333325"/>
    <s v="SI"/>
  </r>
  <r>
    <s v="Bettini Marco"/>
    <s v="Dipendente"/>
    <x v="2"/>
    <s v="DipendenteCOMM OFF"/>
    <n v="4652"/>
    <n v="65128"/>
    <x v="14"/>
    <n v="7761.0866666666661"/>
    <s v="SI"/>
  </r>
  <r>
    <s v="Capaldo Antonella "/>
    <s v="Dipendente"/>
    <x v="4"/>
    <s v="DipendenteAMM"/>
    <n v="1763"/>
    <n v="24682"/>
    <x v="15"/>
    <n v="2941.271666666667"/>
    <s v="no"/>
  </r>
  <r>
    <s v="Chiodini Massimo"/>
    <s v="Dipendente"/>
    <x v="1"/>
    <s v="DipendenteOP OFF"/>
    <n v="3687"/>
    <n v="51618"/>
    <x v="16"/>
    <n v="6151.1449999999995"/>
    <s v="no"/>
  </r>
  <r>
    <s v="Cordoni Danilo"/>
    <s v="Dipendente"/>
    <x v="3"/>
    <s v="DipendenteOP DIF"/>
    <n v="3214.2857142857142"/>
    <n v="45000"/>
    <x v="17"/>
    <n v="5362.5"/>
    <s v="no"/>
  </r>
  <r>
    <s v="Imbrauglio Costantino"/>
    <s v="Dipendente"/>
    <x v="3"/>
    <s v="DipendenteOP DIF"/>
    <n v="4107"/>
    <n v="57498"/>
    <x v="18"/>
    <n v="6851.8450000000003"/>
    <s v="SI"/>
  </r>
  <r>
    <s v="Lomonaco Alessandro"/>
    <s v="Dipendente"/>
    <x v="5"/>
    <s v="DipendenteCOMM DIF"/>
    <n v="3106"/>
    <n v="43484"/>
    <x v="19"/>
    <n v="5181.8433333333332"/>
    <s v="SI"/>
  </r>
  <r>
    <s v="Luzzani Enrico"/>
    <s v="Dipendente"/>
    <x v="3"/>
    <s v="DipendenteOP DIF"/>
    <n v="3080"/>
    <n v="43120"/>
    <x v="20"/>
    <n v="5138.4666666666662"/>
    <s v="no"/>
  </r>
  <r>
    <s v="Mangiacavalli"/>
    <m/>
    <x v="6"/>
    <s v=""/>
    <n v="0"/>
    <n v="0"/>
    <x v="21"/>
    <n v="0"/>
    <s v="no"/>
  </r>
  <r>
    <s v="Ornaghi Alberto Marco"/>
    <s v="Dipendente"/>
    <x v="1"/>
    <s v="DipendenteOP OFF"/>
    <n v="5000"/>
    <n v="70000"/>
    <x v="22"/>
    <n v="8341.6666666666661"/>
    <s v="SI"/>
  </r>
  <r>
    <s v="Romeo Mauro"/>
    <s v="Dipendente"/>
    <x v="3"/>
    <s v="DipendenteOP DIF"/>
    <n v="3086"/>
    <n v="43204"/>
    <x v="23"/>
    <n v="5148.4766666666665"/>
    <s v="SI"/>
  </r>
  <r>
    <s v="Rumore Salvatore"/>
    <s v="Dipendente"/>
    <x v="3"/>
    <s v="DipendenteOP DIF"/>
    <n v="2857"/>
    <n v="39998"/>
    <x v="24"/>
    <n v="4766.4283333333333"/>
    <s v="no"/>
  </r>
  <r>
    <s v="Russo Giancarlo"/>
    <s v="Dipendente"/>
    <x v="4"/>
    <s v="DipendenteAMM"/>
    <n v="5180"/>
    <n v="72520"/>
    <x v="25"/>
    <n v="8641.9666666666653"/>
    <s v="SI"/>
  </r>
  <r>
    <s v="Valentini Thomas"/>
    <s v="Dipendente"/>
    <x v="1"/>
    <s v="DipendenteOP OFF"/>
    <n v="2500"/>
    <n v="35000"/>
    <x v="26"/>
    <n v="4170.833333333333"/>
    <s v="no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s v="Bedeschi Valeriano"/>
    <x v="0"/>
    <x v="0"/>
    <s v="Amministratore Direzione "/>
    <n v="11621"/>
    <n v="139452"/>
    <n v="149213.64000000001"/>
    <n v="12434.470000000001"/>
    <s v="no"/>
    <s v="NO"/>
  </r>
  <r>
    <s v="Vincenzetti David"/>
    <x v="0"/>
    <x v="0"/>
    <s v="Amministratore Direzione "/>
    <n v="11621"/>
    <n v="139452"/>
    <n v="149213.64000000001"/>
    <n v="12434.470000000001"/>
    <s v="SI"/>
    <s v="NO"/>
  </r>
  <r>
    <s v="Busatto Fabio"/>
    <x v="1"/>
    <x v="1"/>
    <s v="CollaboratoreOP OFF"/>
    <n v="6767"/>
    <n v="81204"/>
    <n v="95008.68"/>
    <n v="7917.3899999999994"/>
    <s v="no"/>
    <s v="NO"/>
  </r>
  <r>
    <s v="Cornelli Fabrizio"/>
    <x v="1"/>
    <x v="1"/>
    <s v="CollaboratoreOP OFF"/>
    <n v="6767"/>
    <n v="81204"/>
    <n v="95008.68"/>
    <n v="7917.3899999999994"/>
    <s v="no"/>
    <s v="NO"/>
  </r>
  <r>
    <s v="Luppi Massimilano"/>
    <x v="1"/>
    <x v="2"/>
    <s v="CollaboratoreCOMM OFF"/>
    <n v="3333"/>
    <n v="39996"/>
    <n v="46795.32"/>
    <n v="3899.6099999999997"/>
    <s v="SI"/>
    <s v="NO"/>
  </r>
  <r>
    <s v="Mazzeo Antonio"/>
    <x v="1"/>
    <x v="3"/>
    <s v="CollaboratoreOP DIF"/>
    <n v="3570"/>
    <n v="42840"/>
    <n v="50122.799999999996"/>
    <n v="4176.8999999999996"/>
    <s v="no"/>
    <s v="NO"/>
  </r>
  <r>
    <s v="Milan Daniele"/>
    <x v="1"/>
    <x v="1"/>
    <s v="CollaboratoreOP OFF"/>
    <n v="6605"/>
    <n v="79260"/>
    <n v="92734.2"/>
    <n v="7727.8499999999995"/>
    <s v="no"/>
    <s v="NO"/>
  </r>
  <r>
    <s v="Muschitiello Bruno"/>
    <x v="1"/>
    <x v="1"/>
    <s v="CollaboratoreOP OFF"/>
    <n v="3830"/>
    <n v="45960"/>
    <n v="53773.2"/>
    <n v="4481.0999999999995"/>
    <s v="no"/>
    <s v="NO"/>
  </r>
  <r>
    <s v="Pelliccione Alberto"/>
    <x v="1"/>
    <x v="1"/>
    <s v="CollaboratoreOP OFF"/>
    <n v="5793"/>
    <n v="69516"/>
    <n v="81333.72"/>
    <n v="6777.8099999999995"/>
    <s v="no"/>
    <s v="NO"/>
  </r>
  <r>
    <s v="Pesoli Alfredo"/>
    <x v="1"/>
    <x v="1"/>
    <s v="CollaboratoreOP OFF"/>
    <n v="6515"/>
    <n v="78180"/>
    <n v="91470.599999999991"/>
    <n v="7622.5499999999993"/>
    <s v="no"/>
    <s v="NO"/>
  </r>
  <r>
    <s v="Rana Lucia"/>
    <x v="1"/>
    <x v="4"/>
    <s v="CollaboratoreAMM"/>
    <n v="1783"/>
    <n v="21396"/>
    <n v="25033.32"/>
    <n v="2086.1099999999997"/>
    <s v="no"/>
    <s v="NO"/>
  </r>
  <r>
    <s v="Roattino Ivan"/>
    <x v="1"/>
    <x v="5"/>
    <s v="CollaboratoreCOMM DIF"/>
    <n v="4829"/>
    <n v="57948"/>
    <n v="67799.159999999989"/>
    <n v="5649.9299999999994"/>
    <s v="SI"/>
    <s v="NO"/>
  </r>
  <r>
    <s v="Valleri Marco"/>
    <x v="1"/>
    <x v="1"/>
    <s v="CollaboratoreOP OFF"/>
    <n v="7732"/>
    <n v="92784"/>
    <n v="108557.28"/>
    <n v="9046.4399999999987"/>
    <s v="no"/>
    <s v="NO"/>
  </r>
  <r>
    <s v="Filippi Luca"/>
    <x v="2"/>
    <x v="3"/>
    <s v="ConsulenteOP DIF"/>
    <n v="6252.5"/>
    <n v="75030"/>
    <n v="75030"/>
    <n v="6252.5"/>
    <s v="no"/>
    <s v="NO"/>
  </r>
  <r>
    <s v="Pavarani Giovanna"/>
    <x v="2"/>
    <x v="1"/>
    <s v="ConsulenteOP OFF"/>
    <n v="4166.666666666667"/>
    <n v="50000"/>
    <n v="50000"/>
    <n v="4166.666666666667"/>
    <s v="no"/>
    <s v="NO"/>
  </r>
  <r>
    <s v="Banfi Roberto"/>
    <x v="3"/>
    <x v="3"/>
    <s v="DipendenteOP DIF"/>
    <n v="5035"/>
    <n v="70490"/>
    <n v="100800.7"/>
    <n v="8400.0583333333325"/>
    <s v="SI"/>
    <s v="NO"/>
  </r>
  <r>
    <s v="Bettini Marco"/>
    <x v="3"/>
    <x v="2"/>
    <s v="DipendenteCOMM OFF"/>
    <n v="4652"/>
    <n v="65128"/>
    <n v="93133.04"/>
    <n v="7761.0866666666661"/>
    <s v="SI"/>
    <s v="NO"/>
  </r>
  <r>
    <s v="Capaldo Antonella "/>
    <x v="3"/>
    <x v="4"/>
    <s v="DipendenteAMM"/>
    <n v="1763"/>
    <n v="24682"/>
    <n v="35295.26"/>
    <n v="2941.271666666667"/>
    <s v="no"/>
    <s v="NO"/>
  </r>
  <r>
    <s v="Chiodini Massimo"/>
    <x v="3"/>
    <x v="1"/>
    <s v="DipendenteOP OFF"/>
    <n v="3687"/>
    <n v="51618"/>
    <n v="73813.739999999991"/>
    <n v="6151.1449999999995"/>
    <s v="no"/>
    <s v="NO"/>
  </r>
  <r>
    <s v="Cordoni Danilo"/>
    <x v="3"/>
    <x v="3"/>
    <s v="DipendenteOP DIF"/>
    <n v="3214.2857142857142"/>
    <n v="45000"/>
    <n v="64350"/>
    <n v="5362.5"/>
    <s v="no"/>
    <s v="NO"/>
  </r>
  <r>
    <s v="Imbrauglio Costantino"/>
    <x v="3"/>
    <x v="3"/>
    <s v="DipendenteOP DIF"/>
    <n v="4107"/>
    <n v="57498"/>
    <n v="82222.14"/>
    <n v="6851.8450000000003"/>
    <s v="SI"/>
    <s v="NO"/>
  </r>
  <r>
    <s v="Lomonaco Alessandro"/>
    <x v="3"/>
    <x v="5"/>
    <s v="DipendenteCOMM DIF"/>
    <n v="3106"/>
    <n v="43484"/>
    <n v="62182.119999999995"/>
    <n v="5181.8433333333332"/>
    <s v="SI"/>
    <s v="NO"/>
  </r>
  <r>
    <s v="Luzzani Enrico"/>
    <x v="3"/>
    <x v="3"/>
    <s v="DipendenteOP DIF"/>
    <n v="3080"/>
    <n v="43120"/>
    <n v="61661.599999999999"/>
    <n v="5138.4666666666662"/>
    <s v="no"/>
    <s v="NO"/>
  </r>
  <r>
    <s v="Mangiacavalli"/>
    <x v="4"/>
    <x v="6"/>
    <s v=""/>
    <n v="0"/>
    <n v="0"/>
    <n v="0"/>
    <n v="0"/>
    <s v="no"/>
    <s v="NO"/>
  </r>
  <r>
    <s v="Ornaghi Alberto Marco"/>
    <x v="3"/>
    <x v="1"/>
    <s v="DipendenteOP OFF"/>
    <n v="5000"/>
    <n v="70000"/>
    <n v="100100"/>
    <n v="8341.6666666666661"/>
    <s v="SI"/>
    <s v="SI"/>
  </r>
  <r>
    <s v="Romeo Mauro"/>
    <x v="3"/>
    <x v="3"/>
    <s v="DipendenteOP DIF"/>
    <n v="3086"/>
    <n v="43204"/>
    <n v="61781.719999999994"/>
    <n v="5148.4766666666665"/>
    <s v="SI"/>
    <s v="NO"/>
  </r>
  <r>
    <s v="Rumore Salvatore"/>
    <x v="3"/>
    <x v="3"/>
    <s v="DipendenteOP DIF"/>
    <n v="2857"/>
    <n v="39998"/>
    <n v="57197.14"/>
    <n v="4766.4283333333333"/>
    <s v="no"/>
    <s v="NO"/>
  </r>
  <r>
    <s v="Russo Giancarlo"/>
    <x v="3"/>
    <x v="4"/>
    <s v="DipendenteAMM"/>
    <n v="5180"/>
    <n v="72520"/>
    <n v="103703.59999999999"/>
    <n v="8641.9666666666653"/>
    <s v="SI"/>
    <s v="SI"/>
  </r>
  <r>
    <s v="Valentini Thomas"/>
    <x v="3"/>
    <x v="1"/>
    <s v="DipendenteOP OFF"/>
    <n v="2500"/>
    <n v="35000"/>
    <n v="50050"/>
    <n v="4170.833333333333"/>
    <s v="no"/>
    <m/>
  </r>
  <r>
    <s v="DeGiovanni Fulvio"/>
    <x v="1"/>
    <x v="1"/>
    <s v="CollaboratoreOP OFF"/>
    <n v="3334"/>
    <n v="40008"/>
    <n v="46809.36"/>
    <n v="3900.7799999999997"/>
    <s v="no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8">
  <r>
    <s v="Bedeschi Valeriano"/>
    <x v="0"/>
    <x v="0"/>
    <s v="Amministratore Direzione "/>
    <n v="11621"/>
    <n v="139452"/>
    <n v="149213.64000000001"/>
    <n v="12434.470000000001"/>
    <s v="no"/>
    <s v="NO"/>
  </r>
  <r>
    <s v="Vincenzetti David"/>
    <x v="0"/>
    <x v="0"/>
    <s v="Amministratore Direzione "/>
    <n v="11621"/>
    <n v="139452"/>
    <n v="149213.64000000001"/>
    <n v="12434.470000000001"/>
    <s v="SI"/>
    <s v="NO"/>
  </r>
  <r>
    <s v="Busatto Fabio"/>
    <x v="1"/>
    <x v="1"/>
    <s v="CollaboratoreOP OFF"/>
    <n v="6767"/>
    <n v="81204"/>
    <n v="95008.68"/>
    <n v="7917.3899999999994"/>
    <s v="no"/>
    <s v="NO"/>
  </r>
  <r>
    <s v="Cornelli Fabrizio"/>
    <x v="1"/>
    <x v="1"/>
    <s v="CollaboratoreOP OFF"/>
    <n v="6767"/>
    <n v="81204"/>
    <n v="95008.68"/>
    <n v="7917.3899999999994"/>
    <s v="no"/>
    <s v="NO"/>
  </r>
  <r>
    <s v="Luppi Massimilano"/>
    <x v="1"/>
    <x v="2"/>
    <s v="CollaboratoreCOMM OFF"/>
    <n v="3333"/>
    <n v="39996"/>
    <n v="46795.32"/>
    <n v="3899.6099999999997"/>
    <s v="SI"/>
    <s v="NO"/>
  </r>
  <r>
    <s v="Mazzeo Antonio"/>
    <x v="1"/>
    <x v="3"/>
    <s v="CollaboratoreOP DIF"/>
    <n v="3570"/>
    <n v="42840"/>
    <n v="50122.799999999996"/>
    <n v="4176.8999999999996"/>
    <s v="no"/>
    <s v="NO"/>
  </r>
  <r>
    <s v="Milan Daniele"/>
    <x v="1"/>
    <x v="1"/>
    <s v="CollaboratoreOP OFF"/>
    <n v="6605"/>
    <n v="79260"/>
    <n v="92734.2"/>
    <n v="7727.8499999999995"/>
    <s v="no"/>
    <s v="NO"/>
  </r>
  <r>
    <s v="Muschitiello Bruno"/>
    <x v="1"/>
    <x v="1"/>
    <s v="CollaboratoreOP OFF"/>
    <n v="3830"/>
    <n v="45960"/>
    <n v="53773.2"/>
    <n v="4481.0999999999995"/>
    <s v="no"/>
    <s v="NO"/>
  </r>
  <r>
    <s v="Pelliccione Alberto"/>
    <x v="1"/>
    <x v="1"/>
    <s v="CollaboratoreOP OFF"/>
    <n v="5793"/>
    <n v="69516"/>
    <n v="81333.72"/>
    <n v="6777.8099999999995"/>
    <s v="no"/>
    <s v="NO"/>
  </r>
  <r>
    <s v="Pesoli Alfredo"/>
    <x v="1"/>
    <x v="1"/>
    <s v="CollaboratoreOP OFF"/>
    <n v="6515"/>
    <n v="78180"/>
    <n v="91470.599999999991"/>
    <n v="7622.5499999999993"/>
    <s v="no"/>
    <s v="NO"/>
  </r>
  <r>
    <s v="Rana Lucia"/>
    <x v="1"/>
    <x v="4"/>
    <s v="CollaboratoreAMM"/>
    <n v="1783"/>
    <n v="21396"/>
    <n v="25033.32"/>
    <n v="2086.1099999999997"/>
    <s v="no"/>
    <s v="NO"/>
  </r>
  <r>
    <s v="Roattino Ivan"/>
    <x v="1"/>
    <x v="5"/>
    <s v="CollaboratoreCOMM DIF"/>
    <n v="4829"/>
    <n v="57948"/>
    <n v="67799.159999999989"/>
    <n v="5649.9299999999994"/>
    <s v="SI"/>
    <s v="NO"/>
  </r>
  <r>
    <s v="Valleri Marco"/>
    <x v="1"/>
    <x v="1"/>
    <s v="CollaboratoreOP OFF"/>
    <n v="7732"/>
    <n v="92784"/>
    <n v="108557.28"/>
    <n v="9046.4399999999987"/>
    <s v="no"/>
    <s v="NO"/>
  </r>
  <r>
    <s v="Filippi Luca"/>
    <x v="2"/>
    <x v="3"/>
    <s v="ConsulenteOP DIF"/>
    <n v="6252.5"/>
    <n v="75030"/>
    <n v="75030"/>
    <n v="6252.5"/>
    <s v="no"/>
    <s v="NO"/>
  </r>
  <r>
    <s v="Pavarani Giovanna"/>
    <x v="2"/>
    <x v="1"/>
    <s v="ConsulenteOP OFF"/>
    <n v="4166.666666666667"/>
    <n v="50000"/>
    <n v="50000"/>
    <n v="4166.666666666667"/>
    <s v="no"/>
    <s v="NO"/>
  </r>
  <r>
    <s v="Banfi Roberto"/>
    <x v="3"/>
    <x v="3"/>
    <s v="DipendenteOP DIF"/>
    <n v="5035"/>
    <n v="70490"/>
    <n v="100800.7"/>
    <n v="8400.0583333333325"/>
    <s v="SI"/>
    <s v="NO"/>
  </r>
  <r>
    <s v="Bettini Marco"/>
    <x v="3"/>
    <x v="2"/>
    <s v="DipendenteCOMM OFF"/>
    <n v="4652"/>
    <n v="65128"/>
    <n v="93133.04"/>
    <n v="7761.0866666666661"/>
    <s v="SI"/>
    <s v="NO"/>
  </r>
  <r>
    <s v="Capaldo Antonella "/>
    <x v="3"/>
    <x v="4"/>
    <s v="DipendenteAMM"/>
    <n v="1763"/>
    <n v="24682"/>
    <n v="35295.26"/>
    <n v="2941.271666666667"/>
    <s v="no"/>
    <s v="NO"/>
  </r>
  <r>
    <s v="Chiodini Massimo"/>
    <x v="3"/>
    <x v="1"/>
    <s v="DipendenteOP OFF"/>
    <n v="3687"/>
    <n v="51618"/>
    <n v="73813.739999999991"/>
    <n v="6151.1449999999995"/>
    <s v="no"/>
    <s v="NO"/>
  </r>
  <r>
    <s v="Cordoni Danilo"/>
    <x v="3"/>
    <x v="3"/>
    <s v="DipendenteOP DIF"/>
    <n v="3214.2857142857142"/>
    <n v="45000"/>
    <n v="64350"/>
    <n v="5362.5"/>
    <s v="no"/>
    <s v="NO"/>
  </r>
  <r>
    <s v="Imbrauglio Costantino"/>
    <x v="3"/>
    <x v="3"/>
    <s v="DipendenteOP DIF"/>
    <n v="4107"/>
    <n v="57498"/>
    <n v="82222.14"/>
    <n v="6851.8450000000003"/>
    <s v="SI"/>
    <s v="NO"/>
  </r>
  <r>
    <s v="Lomonaco Alessandro"/>
    <x v="3"/>
    <x v="5"/>
    <s v="DipendenteCOMM DIF"/>
    <n v="3106"/>
    <n v="43484"/>
    <n v="62182.119999999995"/>
    <n v="5181.8433333333332"/>
    <s v="SI"/>
    <s v="NO"/>
  </r>
  <r>
    <s v="Luzzani Enrico"/>
    <x v="3"/>
    <x v="3"/>
    <s v="DipendenteOP DIF"/>
    <n v="3080"/>
    <n v="43120"/>
    <n v="61661.599999999999"/>
    <n v="5138.4666666666662"/>
    <s v="no"/>
    <s v="NO"/>
  </r>
  <r>
    <s v="Ornaghi Alberto Marco"/>
    <x v="3"/>
    <x v="1"/>
    <s v="DipendenteOP OFF"/>
    <n v="5000"/>
    <n v="70000"/>
    <n v="100100"/>
    <n v="8341.6666666666661"/>
    <s v="SI"/>
    <s v="SI"/>
  </r>
  <r>
    <s v="Romeo Mauro"/>
    <x v="3"/>
    <x v="3"/>
    <s v="DipendenteOP DIF"/>
    <n v="3086"/>
    <n v="43204"/>
    <n v="61781.719999999994"/>
    <n v="5148.4766666666665"/>
    <s v="SI"/>
    <s v="NO"/>
  </r>
  <r>
    <s v="Rumore Salvatore"/>
    <x v="3"/>
    <x v="3"/>
    <s v="DipendenteOP DIF"/>
    <n v="2857"/>
    <n v="39998"/>
    <n v="57197.14"/>
    <n v="4766.4283333333333"/>
    <s v="no"/>
    <s v="NO"/>
  </r>
  <r>
    <s v="Russo Giancarlo"/>
    <x v="3"/>
    <x v="4"/>
    <s v="DipendenteAMM"/>
    <n v="5180"/>
    <n v="72520"/>
    <n v="103703.59999999999"/>
    <n v="8641.9666666666653"/>
    <s v="SI"/>
    <s v="SI"/>
  </r>
  <r>
    <s v="DeGiovanni Fulvio"/>
    <x v="1"/>
    <x v="1"/>
    <s v="CollaboratoreOP OFF"/>
    <n v="3334"/>
    <n v="40008"/>
    <n v="46809.36"/>
    <n v="3900.7799999999997"/>
    <s v="no"/>
    <s v="NO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9">
  <r>
    <s v="Bedeschi Valeriano"/>
    <x v="0"/>
    <x v="0"/>
    <s v="Amministratore Direzione "/>
    <n v="11621"/>
    <n v="139452"/>
    <n v="149213.64000000001"/>
    <n v="12434.470000000001"/>
    <s v="no"/>
    <s v="NO"/>
  </r>
  <r>
    <s v="Vincenzetti David"/>
    <x v="0"/>
    <x v="0"/>
    <s v="Amministratore Direzione "/>
    <n v="11621"/>
    <n v="139452"/>
    <n v="149213.64000000001"/>
    <n v="12434.470000000001"/>
    <s v="SI"/>
    <s v="NO"/>
  </r>
  <r>
    <s v="Busatto Fabio"/>
    <x v="1"/>
    <x v="1"/>
    <s v="CollaboratoreOP OFF"/>
    <n v="6767"/>
    <n v="81204"/>
    <n v="95008.68"/>
    <n v="7917.3899999999994"/>
    <s v="no"/>
    <s v="NO"/>
  </r>
  <r>
    <s v="Cornelli Fabrizio"/>
    <x v="1"/>
    <x v="1"/>
    <s v="CollaboratoreOP OFF"/>
    <n v="6767"/>
    <n v="81204"/>
    <n v="95008.68"/>
    <n v="7917.3899999999994"/>
    <s v="no"/>
    <s v="NO"/>
  </r>
  <r>
    <s v="Luppi Massimilano"/>
    <x v="1"/>
    <x v="2"/>
    <s v="CollaboratoreCOMM OFF"/>
    <n v="3333"/>
    <n v="39996"/>
    <n v="46795.32"/>
    <n v="3899.6099999999997"/>
    <s v="SI"/>
    <s v="NO"/>
  </r>
  <r>
    <s v="Mazzeo Antonio"/>
    <x v="1"/>
    <x v="3"/>
    <s v="CollaboratoreOP DIF"/>
    <n v="4350"/>
    <n v="52200"/>
    <n v="61073.999999999993"/>
    <n v="5089.5"/>
    <s v="no"/>
    <s v="NO"/>
  </r>
  <r>
    <s v="Milan Daniele"/>
    <x v="1"/>
    <x v="1"/>
    <s v="CollaboratoreOP OFF"/>
    <n v="6605"/>
    <n v="79260"/>
    <n v="92734.2"/>
    <n v="7727.8499999999995"/>
    <s v="no"/>
    <s v="NO"/>
  </r>
  <r>
    <s v="Muschitiello Bruno"/>
    <x v="1"/>
    <x v="1"/>
    <s v="CollaboratoreOP OFF"/>
    <n v="4250"/>
    <n v="51000"/>
    <n v="59670"/>
    <n v="4972.5"/>
    <s v="no"/>
    <s v="NO"/>
  </r>
  <r>
    <s v="Pelliccione Alberto"/>
    <x v="1"/>
    <x v="1"/>
    <s v="CollaboratoreOP OFF"/>
    <n v="6600"/>
    <n v="79200"/>
    <n v="92664"/>
    <n v="7721.9999999999991"/>
    <s v="no"/>
    <s v="NO"/>
  </r>
  <r>
    <s v="Pesoli Alfredo"/>
    <x v="1"/>
    <x v="1"/>
    <s v="CollaboratoreOP OFF"/>
    <n v="6515"/>
    <n v="78180"/>
    <n v="91470.599999999991"/>
    <n v="7622.5499999999993"/>
    <s v="no"/>
    <s v="NO"/>
  </r>
  <r>
    <s v="Rana Lucia"/>
    <x v="1"/>
    <x v="4"/>
    <s v="CollaboratoreAMM"/>
    <n v="1783"/>
    <n v="21396"/>
    <n v="25033.32"/>
    <n v="2086.1099999999997"/>
    <s v="no"/>
    <s v="NO"/>
  </r>
  <r>
    <s v="Roattino Ivan"/>
    <x v="1"/>
    <x v="5"/>
    <s v="CollaboratoreCOMM DIF"/>
    <n v="4829"/>
    <n v="57948"/>
    <n v="67799.159999999989"/>
    <n v="5649.9299999999994"/>
    <s v="SI"/>
    <s v="NO"/>
  </r>
  <r>
    <s v="Valleri Marco"/>
    <x v="1"/>
    <x v="1"/>
    <s v="CollaboratoreOP OFF"/>
    <n v="7732"/>
    <n v="92784"/>
    <n v="108557.28"/>
    <n v="9046.4399999999987"/>
    <s v="no"/>
    <s v="NO"/>
  </r>
  <r>
    <s v="Filippi Luca"/>
    <x v="2"/>
    <x v="3"/>
    <s v="ConsulenteOP DIF"/>
    <n v="6670"/>
    <n v="80040"/>
    <n v="83241.600000000006"/>
    <n v="7203.6"/>
    <s v="no"/>
    <s v="NO"/>
  </r>
  <r>
    <s v="Pavarani Giovanna"/>
    <x v="2"/>
    <x v="1"/>
    <s v="ConsulenteOP OFF"/>
    <n v="4166.666666666667"/>
    <n v="50000"/>
    <n v="50000"/>
    <n v="4166.666666666667"/>
    <s v="no"/>
    <s v="NO"/>
  </r>
  <r>
    <s v="Banfi Roberto"/>
    <x v="3"/>
    <x v="3"/>
    <s v="DipendenteOP DIF"/>
    <n v="5035"/>
    <n v="70490"/>
    <n v="100800.7"/>
    <n v="8400.0583333333325"/>
    <s v="SI"/>
    <s v="NO"/>
  </r>
  <r>
    <s v="Bettini Marco"/>
    <x v="3"/>
    <x v="2"/>
    <s v="DipendenteCOMM OFF"/>
    <n v="4652"/>
    <n v="65128"/>
    <n v="93133.04"/>
    <n v="7761.0866666666661"/>
    <s v="SI"/>
    <s v="NO"/>
  </r>
  <r>
    <s v="Capaldo Antonella "/>
    <x v="3"/>
    <x v="4"/>
    <s v="DipendenteAMM"/>
    <n v="1763"/>
    <n v="24682"/>
    <n v="35295.26"/>
    <n v="2941.271666666667"/>
    <s v="no"/>
    <s v="NO"/>
  </r>
  <r>
    <s v="Chiodini Massimo"/>
    <x v="3"/>
    <x v="1"/>
    <s v="DipendenteOP OFF"/>
    <n v="3687"/>
    <n v="51618"/>
    <n v="73813.739999999991"/>
    <n v="6151.1449999999995"/>
    <s v="no"/>
    <s v="NO"/>
  </r>
  <r>
    <s v="Cordoni Danilo"/>
    <x v="3"/>
    <x v="3"/>
    <s v="DipendenteOP DIF"/>
    <n v="3214.2857142857142"/>
    <n v="45000"/>
    <n v="64350"/>
    <n v="5362.5"/>
    <s v="no"/>
    <s v="NO"/>
  </r>
  <r>
    <s v="Imbrauglio Costantino"/>
    <x v="3"/>
    <x v="3"/>
    <s v="DipendenteOP DIF"/>
    <n v="4107"/>
    <n v="57498"/>
    <n v="82222.14"/>
    <n v="6851.8450000000003"/>
    <s v="SI"/>
    <s v="NO"/>
  </r>
  <r>
    <s v="Lomonaco Alessandro"/>
    <x v="3"/>
    <x v="5"/>
    <s v="DipendenteCOMM DIF"/>
    <n v="3106"/>
    <n v="43484"/>
    <n v="62182.119999999995"/>
    <n v="5181.8433333333332"/>
    <s v="SI"/>
    <s v="NO"/>
  </r>
  <r>
    <s v="Luzzani Enrico"/>
    <x v="3"/>
    <x v="3"/>
    <s v="DipendenteOP DIF"/>
    <n v="3080"/>
    <n v="43120"/>
    <n v="61661.599999999999"/>
    <n v="5138.4666666666662"/>
    <s v="no"/>
    <s v="NO"/>
  </r>
  <r>
    <s v="Ornaghi Alberto Marco"/>
    <x v="3"/>
    <x v="1"/>
    <s v="DipendenteOP OFF"/>
    <n v="5000"/>
    <n v="70000"/>
    <n v="100100"/>
    <n v="8341.6666666666661"/>
    <s v="SI"/>
    <s v="SI"/>
  </r>
  <r>
    <s v="Romeo Mauro"/>
    <x v="3"/>
    <x v="3"/>
    <s v="DipendenteOP DIF"/>
    <n v="3086"/>
    <n v="43204"/>
    <n v="61781.719999999994"/>
    <n v="5148.4766666666665"/>
    <s v="SI"/>
    <s v="NO"/>
  </r>
  <r>
    <s v="Rumore Salvatore"/>
    <x v="3"/>
    <x v="3"/>
    <s v="DipendenteOP DIF"/>
    <n v="3079.51"/>
    <n v="43113.14"/>
    <n v="61651.790199999996"/>
    <n v="5137.649183333333"/>
    <s v="no"/>
    <s v="NO"/>
  </r>
  <r>
    <s v="Russo Giancarlo"/>
    <x v="3"/>
    <x v="4"/>
    <s v="DipendenteAMM"/>
    <n v="5180"/>
    <n v="72520"/>
    <n v="103703.59999999999"/>
    <n v="8641.9666666666653"/>
    <s v="SI"/>
    <s v="SI"/>
  </r>
  <r>
    <s v="DeGiovanni Fulvio"/>
    <x v="1"/>
    <x v="1"/>
    <s v="CollaboratoreOP OFF"/>
    <n v="3700"/>
    <n v="44400"/>
    <n v="51948"/>
    <n v="4329"/>
    <s v="no"/>
    <s v="NO"/>
  </r>
  <r>
    <s v="Mustapha Maana"/>
    <x v="3"/>
    <x v="2"/>
    <s v="DipendenteCOMM OFF"/>
    <n v="2929"/>
    <n v="41006"/>
    <n v="58638.579999999994"/>
    <n v="4886.5483333333332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9">
  <r>
    <s v="Bedeschi Valeriano"/>
    <x v="0"/>
    <x v="0"/>
    <s v="Amministratore Direzione "/>
    <n v="11621"/>
    <n v="139452"/>
    <n v="149213.64000000001"/>
    <n v="12434.470000000001"/>
    <s v="no"/>
    <s v="NO"/>
  </r>
  <r>
    <s v="Vincenzetti David"/>
    <x v="0"/>
    <x v="0"/>
    <s v="Amministratore Direzione "/>
    <n v="11621"/>
    <n v="139452"/>
    <n v="149213.64000000001"/>
    <n v="12434.470000000001"/>
    <s v="SI"/>
    <s v="NO"/>
  </r>
  <r>
    <s v="Busatto Fabio"/>
    <x v="1"/>
    <x v="1"/>
    <s v="CollaboratoreOP OFF"/>
    <n v="6767"/>
    <n v="81204"/>
    <n v="95008.68"/>
    <n v="7917.3899999999994"/>
    <s v="no"/>
    <s v="NO"/>
  </r>
  <r>
    <s v="Cornelli Fabrizio"/>
    <x v="1"/>
    <x v="1"/>
    <s v="CollaboratoreOP OFF"/>
    <n v="6767"/>
    <n v="81204"/>
    <n v="95008.68"/>
    <n v="7917.3899999999994"/>
    <s v="no"/>
    <s v="NO"/>
  </r>
  <r>
    <s v="Luppi Massimilano"/>
    <x v="1"/>
    <x v="2"/>
    <s v="CollaboratoreCOMM OFF"/>
    <n v="3333"/>
    <n v="39996"/>
    <n v="46795.32"/>
    <n v="3899.6099999999997"/>
    <s v="SI"/>
    <s v="NO"/>
  </r>
  <r>
    <s v="Mazzeo Antonio"/>
    <x v="1"/>
    <x v="3"/>
    <s v="CollaboratoreOP DIF"/>
    <n v="4350"/>
    <n v="52200"/>
    <n v="61073.999999999993"/>
    <n v="5089.5"/>
    <s v="no"/>
    <s v="NO"/>
  </r>
  <r>
    <s v="Milan Daniele"/>
    <x v="1"/>
    <x v="1"/>
    <s v="CollaboratoreOP OFF"/>
    <n v="6605"/>
    <n v="79260"/>
    <n v="92734.2"/>
    <n v="7727.8499999999995"/>
    <s v="no"/>
    <s v="NO"/>
  </r>
  <r>
    <s v="Muschitiello Bruno"/>
    <x v="1"/>
    <x v="1"/>
    <s v="CollaboratoreOP OFF"/>
    <n v="4250"/>
    <n v="51000"/>
    <n v="59670"/>
    <n v="4972.5"/>
    <s v="no"/>
    <s v="NO"/>
  </r>
  <r>
    <s v="Pelliccione Alberto"/>
    <x v="1"/>
    <x v="1"/>
    <s v="CollaboratoreOP OFF"/>
    <n v="6600"/>
    <n v="79200"/>
    <n v="92664"/>
    <n v="7721.9999999999991"/>
    <s v="no"/>
    <s v="NO"/>
  </r>
  <r>
    <s v="Pesoli Alfredo"/>
    <x v="1"/>
    <x v="1"/>
    <s v="CollaboratoreOP OFF"/>
    <n v="6515"/>
    <n v="78180"/>
    <n v="91470.599999999991"/>
    <n v="7622.5499999999993"/>
    <s v="no"/>
    <s v="NO"/>
  </r>
  <r>
    <s v="Rana Lucia"/>
    <x v="1"/>
    <x v="4"/>
    <s v="CollaboratoreAMM"/>
    <n v="1783"/>
    <n v="21396"/>
    <n v="25033.32"/>
    <n v="2086.1099999999997"/>
    <s v="no"/>
    <s v="NO"/>
  </r>
  <r>
    <s v="Roattino Ivan"/>
    <x v="1"/>
    <x v="5"/>
    <s v="CollaboratoreCOMM DIF"/>
    <n v="4829"/>
    <n v="57948"/>
    <n v="67799.159999999989"/>
    <n v="5649.9299999999994"/>
    <s v="SI"/>
    <s v="NO"/>
  </r>
  <r>
    <s v="Valleri Marco"/>
    <x v="1"/>
    <x v="1"/>
    <s v="CollaboratoreOP OFF"/>
    <n v="7732"/>
    <n v="92784"/>
    <n v="108557.28"/>
    <n v="9046.4399999999987"/>
    <s v="no"/>
    <s v="NO"/>
  </r>
  <r>
    <s v="Filippi Luca"/>
    <x v="2"/>
    <x v="3"/>
    <s v="ConsulenteOP DIF"/>
    <n v="6670"/>
    <n v="80040"/>
    <n v="83241.600000000006"/>
    <n v="7203.6"/>
    <s v="no"/>
    <s v="NO"/>
  </r>
  <r>
    <s v="Pavarani Giovanna"/>
    <x v="2"/>
    <x v="1"/>
    <s v="ConsulenteOP OFF"/>
    <n v="4166.666666666667"/>
    <n v="50000"/>
    <n v="50000"/>
    <n v="4166.666666666667"/>
    <s v="no"/>
    <s v="NO"/>
  </r>
  <r>
    <s v="Banfi Roberto"/>
    <x v="3"/>
    <x v="3"/>
    <s v="DipendenteOP DIF"/>
    <n v="5035"/>
    <n v="70490"/>
    <n v="100800.7"/>
    <n v="8400.0583333333325"/>
    <s v="SI"/>
    <s v="NO"/>
  </r>
  <r>
    <s v="Bettini Marco"/>
    <x v="3"/>
    <x v="2"/>
    <s v="DipendenteCOMM OFF"/>
    <n v="4652"/>
    <n v="65128"/>
    <n v="93133.04"/>
    <n v="7761.0866666666661"/>
    <s v="SI"/>
    <s v="NO"/>
  </r>
  <r>
    <s v="Capaldo Antonella "/>
    <x v="3"/>
    <x v="4"/>
    <s v="DipendenteAMM"/>
    <n v="1763"/>
    <n v="24682"/>
    <n v="35295.26"/>
    <n v="2941.271666666667"/>
    <s v="no"/>
    <s v="NO"/>
  </r>
  <r>
    <s v="Chiodini Massimo"/>
    <x v="3"/>
    <x v="1"/>
    <s v="DipendenteOP OFF"/>
    <n v="3687"/>
    <n v="51618"/>
    <n v="73813.739999999991"/>
    <n v="6151.1449999999995"/>
    <s v="no"/>
    <s v="NO"/>
  </r>
  <r>
    <s v="Cordoni Danilo"/>
    <x v="3"/>
    <x v="3"/>
    <s v="DipendenteOP DIF"/>
    <n v="3214.2857142857142"/>
    <n v="45000"/>
    <n v="64350"/>
    <n v="5362.5"/>
    <s v="no"/>
    <s v="NO"/>
  </r>
  <r>
    <s v="Imbrauglio Costantino"/>
    <x v="3"/>
    <x v="3"/>
    <s v="DipendenteOP DIF"/>
    <n v="4107"/>
    <n v="57498"/>
    <n v="82222.14"/>
    <n v="6851.8450000000003"/>
    <s v="SI"/>
    <s v="NO"/>
  </r>
  <r>
    <s v="Lomonaco Alessandro"/>
    <x v="3"/>
    <x v="5"/>
    <s v="DipendenteCOMM DIF"/>
    <n v="3106"/>
    <n v="43484"/>
    <n v="62182.119999999995"/>
    <n v="5181.8433333333332"/>
    <s v="SI"/>
    <s v="NO"/>
  </r>
  <r>
    <s v="Luzzani Enrico"/>
    <x v="3"/>
    <x v="3"/>
    <s v="DipendenteOP DIF"/>
    <n v="3080"/>
    <n v="43120"/>
    <n v="61661.599999999999"/>
    <n v="5138.4666666666662"/>
    <s v="no"/>
    <s v="NO"/>
  </r>
  <r>
    <s v="Ornaghi Alberto Marco"/>
    <x v="3"/>
    <x v="1"/>
    <s v="DipendenteOP OFF"/>
    <n v="5000"/>
    <n v="70000"/>
    <n v="100100"/>
    <n v="8341.6666666666661"/>
    <s v="SI"/>
    <s v="SI"/>
  </r>
  <r>
    <s v="Romeo Mauro"/>
    <x v="3"/>
    <x v="3"/>
    <s v="DipendenteOP DIF"/>
    <n v="3086"/>
    <n v="43204"/>
    <n v="61781.719999999994"/>
    <n v="5148.4766666666665"/>
    <s v="SI"/>
    <s v="NO"/>
  </r>
  <r>
    <s v="Rumore Salvatore"/>
    <x v="3"/>
    <x v="3"/>
    <s v="DipendenteOP DIF"/>
    <n v="2857"/>
    <n v="39998"/>
    <n v="57197.14"/>
    <n v="4766.4283333333333"/>
    <s v="no"/>
    <s v="NO"/>
  </r>
  <r>
    <s v="Russo Giancarlo"/>
    <x v="3"/>
    <x v="4"/>
    <s v="DipendenteAMM"/>
    <n v="5180"/>
    <n v="72520"/>
    <n v="103703.59999999999"/>
    <n v="8641.9666666666653"/>
    <s v="SI"/>
    <s v="SI"/>
  </r>
  <r>
    <s v="DeGiovanni Fulvio"/>
    <x v="1"/>
    <x v="1"/>
    <s v="CollaboratoreOP OFF"/>
    <n v="3700"/>
    <n v="44400"/>
    <n v="51948"/>
    <n v="4329"/>
    <s v="no"/>
    <s v="NO"/>
  </r>
  <r>
    <s v="Mustapha Maana"/>
    <x v="3"/>
    <x v="2"/>
    <s v="DipendenteCOMM OFF"/>
    <n v="2929"/>
    <n v="41006"/>
    <n v="58638.579999999994"/>
    <n v="4886.5483333333332"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0">
  <r>
    <s v="Bedeschi Valeriano"/>
    <x v="0"/>
    <x v="0"/>
    <s v="Amministratore Direzione "/>
    <n v="11621"/>
    <n v="139452"/>
    <n v="149213.64000000001"/>
    <n v="12434.470000000001"/>
    <s v="no"/>
  </r>
  <r>
    <s v="Vincenzetti David"/>
    <x v="0"/>
    <x v="0"/>
    <s v="Amministratore Direzione "/>
    <n v="11621"/>
    <n v="139452"/>
    <n v="149213.64000000001"/>
    <n v="12434.470000000001"/>
    <s v="SI"/>
  </r>
  <r>
    <s v="Rana Lucia"/>
    <x v="1"/>
    <x v="1"/>
    <s v="CollaboratoreAMM"/>
    <n v="1783"/>
    <n v="21396"/>
    <n v="25033.32"/>
    <n v="2086.1099999999997"/>
    <s v="no"/>
  </r>
  <r>
    <s v="Roattino Ivan"/>
    <x v="1"/>
    <x v="2"/>
    <s v="CollaboratoreCOMM DIF"/>
    <n v="4829"/>
    <n v="57948"/>
    <n v="67799.159999999989"/>
    <n v="5649.9299999999994"/>
    <s v="SI"/>
  </r>
  <r>
    <s v="Luppi Massimilano"/>
    <x v="1"/>
    <x v="3"/>
    <s v="CollaboratoreCOMM OFF"/>
    <n v="3667"/>
    <n v="44004"/>
    <n v="51484.68"/>
    <n v="4290.3899999999994"/>
    <s v="SI"/>
  </r>
  <r>
    <s v="Mazzeo Antonio"/>
    <x v="1"/>
    <x v="4"/>
    <s v="CollaboratoreOP DIF"/>
    <n v="4350"/>
    <n v="52200"/>
    <n v="61073.999999999993"/>
    <n v="5089.5"/>
    <s v="no"/>
  </r>
  <r>
    <s v="Busatto Fabio"/>
    <x v="1"/>
    <x v="5"/>
    <s v="CollaboratoreOP OFF"/>
    <n v="6767"/>
    <n v="81204"/>
    <n v="95008.68"/>
    <n v="7917.3899999999994"/>
    <s v="no"/>
  </r>
  <r>
    <s v="Cornelli Fabrizio"/>
    <x v="1"/>
    <x v="5"/>
    <s v="CollaboratoreOP OFF"/>
    <n v="6767"/>
    <n v="81204"/>
    <n v="95008.68"/>
    <n v="7917.3899999999994"/>
    <s v="no"/>
  </r>
  <r>
    <s v="Milan Daniele"/>
    <x v="1"/>
    <x v="5"/>
    <s v="CollaboratoreOP OFF"/>
    <n v="6605"/>
    <n v="79260"/>
    <n v="92734.2"/>
    <n v="7727.8499999999995"/>
    <s v="no"/>
  </r>
  <r>
    <s v="Muschitiello Bruno"/>
    <x v="1"/>
    <x v="5"/>
    <s v="CollaboratoreOP OFF"/>
    <n v="4250"/>
    <n v="51000"/>
    <n v="59670"/>
    <n v="4972.5"/>
    <s v="no"/>
  </r>
  <r>
    <s v="Pelliccione Alberto"/>
    <x v="1"/>
    <x v="5"/>
    <s v="CollaboratoreOP OFF"/>
    <n v="6600"/>
    <n v="79200"/>
    <n v="92664"/>
    <n v="7721.9999999999991"/>
    <s v="no"/>
  </r>
  <r>
    <s v="Pesoli Alfredo"/>
    <x v="1"/>
    <x v="5"/>
    <s v="CollaboratoreOP OFF"/>
    <n v="6515"/>
    <n v="78180"/>
    <n v="91470.599999999991"/>
    <n v="7622.5499999999993"/>
    <s v="no"/>
  </r>
  <r>
    <s v="Valleri Marco"/>
    <x v="1"/>
    <x v="5"/>
    <s v="CollaboratoreOP OFF"/>
    <n v="7732"/>
    <n v="92784"/>
    <n v="108557.28"/>
    <n v="9046.4399999999987"/>
    <s v="no"/>
  </r>
  <r>
    <s v="DeGiovanni Fulvio"/>
    <x v="1"/>
    <x v="5"/>
    <s v="CollaboratoreOP OFF"/>
    <n v="3700"/>
    <n v="44400"/>
    <n v="51948"/>
    <n v="4329"/>
    <s v="no"/>
  </r>
  <r>
    <s v="Filippi Luca"/>
    <x v="2"/>
    <x v="4"/>
    <s v="ConsulenteOP DIF"/>
    <n v="6670"/>
    <n v="80040"/>
    <n v="83241.600000000006"/>
    <n v="7203.6"/>
    <s v="no"/>
  </r>
  <r>
    <s v="Pavarani Giovanna"/>
    <x v="2"/>
    <x v="5"/>
    <s v="ConsulenteOP OFF"/>
    <n v="4166.666666666667"/>
    <n v="50000"/>
    <n v="50000"/>
    <n v="4166.666666666667"/>
    <s v="no"/>
  </r>
  <r>
    <m/>
    <x v="3"/>
    <x v="6"/>
    <m/>
    <m/>
    <m/>
    <m/>
    <m/>
    <m/>
  </r>
  <r>
    <s v="Capaldo Antonella "/>
    <x v="4"/>
    <x v="1"/>
    <s v="DipendenteAMM"/>
    <n v="1763"/>
    <n v="24682"/>
    <n v="35295.26"/>
    <n v="2941.271666666667"/>
    <s v="no"/>
  </r>
  <r>
    <s v="Russo Giancarlo"/>
    <x v="4"/>
    <x v="1"/>
    <s v="DipendenteAMM"/>
    <n v="5180"/>
    <n v="72520"/>
    <n v="103703.59999999999"/>
    <n v="8641.9666666666653"/>
    <s v="SI"/>
  </r>
  <r>
    <s v="Lomonaco Alessandro"/>
    <x v="4"/>
    <x v="2"/>
    <s v="DipendenteCOMM DIF"/>
    <n v="3106"/>
    <n v="43484"/>
    <n v="62182.119999999995"/>
    <n v="5181.8433333333332"/>
    <s v="SI"/>
  </r>
  <r>
    <s v="Bettini Marco"/>
    <x v="4"/>
    <x v="3"/>
    <s v="DipendenteCOMM OFF"/>
    <n v="4652"/>
    <n v="65128"/>
    <n v="93133.04"/>
    <n v="7761.0866666666661"/>
    <s v="SI"/>
  </r>
  <r>
    <s v="Mustapha Maana"/>
    <x v="4"/>
    <x v="3"/>
    <s v="DipendenteCOMM OFF"/>
    <n v="2929"/>
    <n v="41006"/>
    <n v="58638.579999999994"/>
    <n v="4886.5483333333332"/>
    <s v="no"/>
  </r>
  <r>
    <s v="Banfi Roberto"/>
    <x v="4"/>
    <x v="4"/>
    <s v="DipendenteOP DIF"/>
    <n v="5035"/>
    <n v="70490"/>
    <n v="100800.7"/>
    <n v="8400.0583333333325"/>
    <s v="SI"/>
  </r>
  <r>
    <s v="Cordoni Danilo"/>
    <x v="4"/>
    <x v="4"/>
    <s v="DipendenteOP DIF"/>
    <n v="3214.2857142857142"/>
    <n v="45000"/>
    <n v="64350"/>
    <n v="5362.5"/>
    <s v="no"/>
  </r>
  <r>
    <s v="Imbrauglio Costantino"/>
    <x v="4"/>
    <x v="4"/>
    <s v="DipendenteOP DIF"/>
    <n v="4107"/>
    <n v="57498"/>
    <n v="82222.14"/>
    <n v="6851.8450000000003"/>
    <s v="SI"/>
  </r>
  <r>
    <s v="Luzzani Enrico"/>
    <x v="4"/>
    <x v="4"/>
    <s v="DipendenteOP DIF"/>
    <n v="3080"/>
    <n v="43120"/>
    <n v="61661.599999999999"/>
    <n v="5138.4666666666662"/>
    <s v="no"/>
  </r>
  <r>
    <s v="Romeo Mauro"/>
    <x v="4"/>
    <x v="4"/>
    <s v="DipendenteOP DIF"/>
    <n v="3086"/>
    <n v="43204"/>
    <n v="61781.719999999994"/>
    <n v="5148.4766666666665"/>
    <s v="SI"/>
  </r>
  <r>
    <s v="Rumore Salvatore"/>
    <x v="4"/>
    <x v="4"/>
    <s v="DipendenteOP DIF"/>
    <n v="3079.51"/>
    <n v="43113.14"/>
    <n v="61651.790199999996"/>
    <n v="5137.649183333333"/>
    <s v="SI"/>
  </r>
  <r>
    <s v="Chiodini Massimo"/>
    <x v="4"/>
    <x v="5"/>
    <s v="DipendenteOP OFF"/>
    <n v="3687"/>
    <n v="51618"/>
    <n v="73813.739999999991"/>
    <n v="6151.1449999999995"/>
    <s v="no"/>
  </r>
  <r>
    <s v="Ornaghi Alberto Marco"/>
    <x v="4"/>
    <x v="5"/>
    <s v="DipendenteOP OFF"/>
    <n v="5000"/>
    <n v="70000"/>
    <n v="100100"/>
    <n v="8341.6666666666661"/>
    <s v="SI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1">
  <r>
    <s v="Bedeschi Valeriano"/>
    <x v="0"/>
    <x v="0"/>
    <s v="Amministratore Direzione "/>
    <n v="11621"/>
    <n v="139452"/>
    <n v="149213.64000000001"/>
    <n v="12434.470000000001"/>
    <s v="no"/>
  </r>
  <r>
    <s v="Vincenzetti David"/>
    <x v="0"/>
    <x v="0"/>
    <s v="Amministratore Direzione "/>
    <n v="11621"/>
    <n v="139452"/>
    <n v="149213.64000000001"/>
    <n v="12434.470000000001"/>
    <s v="SI"/>
  </r>
  <r>
    <s v="Rana Lucia"/>
    <x v="1"/>
    <x v="1"/>
    <s v="CollaboratoreAMM"/>
    <n v="2000"/>
    <n v="24000"/>
    <n v="28080"/>
    <n v="2340"/>
    <s v="no"/>
  </r>
  <r>
    <s v="Roattino Ivan"/>
    <x v="1"/>
    <x v="2"/>
    <s v="CollaboratoreCOMM DIF"/>
    <n v="4829"/>
    <n v="57948"/>
    <n v="67799.159999999989"/>
    <n v="5649.9299999999994"/>
    <s v="SI"/>
  </r>
  <r>
    <s v="Luppi Massimilano"/>
    <x v="1"/>
    <x v="3"/>
    <s v="CollaboratoreCOMM OFF"/>
    <n v="3667"/>
    <n v="44004"/>
    <n v="51484.68"/>
    <n v="4290.3899999999994"/>
    <s v="SI"/>
  </r>
  <r>
    <s v="Mazzeo Antonio"/>
    <x v="1"/>
    <x v="4"/>
    <s v="CollaboratoreOP DIF"/>
    <n v="4350"/>
    <n v="52200"/>
    <n v="61073.999999999993"/>
    <n v="5089.5"/>
    <s v="no"/>
  </r>
  <r>
    <s v="Busatto Fabio"/>
    <x v="1"/>
    <x v="5"/>
    <s v="CollaboratoreOP OFF"/>
    <n v="6767"/>
    <n v="81204"/>
    <n v="95008.68"/>
    <n v="7917.3899999999994"/>
    <s v="no"/>
  </r>
  <r>
    <s v="Cornelli Fabrizio"/>
    <x v="1"/>
    <x v="5"/>
    <s v="CollaboratoreOP OFF"/>
    <n v="6767"/>
    <n v="81204"/>
    <n v="95008.68"/>
    <n v="7917.3899999999994"/>
    <s v="no"/>
  </r>
  <r>
    <s v="Milan Daniele"/>
    <x v="1"/>
    <x v="5"/>
    <s v="CollaboratoreOP OFF"/>
    <n v="6605"/>
    <n v="79260"/>
    <n v="92734.2"/>
    <n v="7727.8499999999995"/>
    <s v="no"/>
  </r>
  <r>
    <s v="Muschitiello Bruno"/>
    <x v="1"/>
    <x v="5"/>
    <s v="CollaboratoreOP OFF"/>
    <n v="4250"/>
    <n v="51000"/>
    <n v="59670"/>
    <n v="4972.5"/>
    <s v="no"/>
  </r>
  <r>
    <s v="Pelliccione Alberto"/>
    <x v="1"/>
    <x v="5"/>
    <s v="CollaboratoreOP OFF"/>
    <n v="6600"/>
    <n v="79200"/>
    <n v="92664"/>
    <n v="7721.9999999999991"/>
    <s v="no"/>
  </r>
  <r>
    <s v="Pesoli Alfredo"/>
    <x v="1"/>
    <x v="5"/>
    <s v="CollaboratoreOP OFF"/>
    <n v="6515"/>
    <n v="78180"/>
    <n v="91470.599999999991"/>
    <n v="7622.5499999999993"/>
    <s v="no"/>
  </r>
  <r>
    <s v="Valleri Marco"/>
    <x v="1"/>
    <x v="5"/>
    <s v="CollaboratoreOP OFF"/>
    <n v="7732"/>
    <n v="92784"/>
    <n v="108557.28"/>
    <n v="9046.4399999999987"/>
    <s v="no"/>
  </r>
  <r>
    <s v="DeGiovanni Fulvio"/>
    <x v="1"/>
    <x v="5"/>
    <s v="CollaboratoreOP OFF"/>
    <n v="3700"/>
    <n v="44400"/>
    <n v="51948"/>
    <n v="4329"/>
    <s v="no"/>
  </r>
  <r>
    <s v="Filippi Luca"/>
    <x v="2"/>
    <x v="4"/>
    <s v="ConsulenteOP DIF"/>
    <n v="6670"/>
    <n v="80040"/>
    <n v="83241.600000000006"/>
    <n v="7203.6"/>
    <s v="no"/>
  </r>
  <r>
    <s v="Pavarani Giovanna"/>
    <x v="2"/>
    <x v="5"/>
    <s v="ConsulenteOP OFF"/>
    <n v="4166.666666666667"/>
    <n v="50000"/>
    <n v="50000"/>
    <n v="4166.666666666667"/>
    <s v="no"/>
  </r>
  <r>
    <m/>
    <x v="3"/>
    <x v="6"/>
    <m/>
    <m/>
    <m/>
    <m/>
    <m/>
    <s v="no"/>
  </r>
  <r>
    <s v="Capaldo Antonella "/>
    <x v="4"/>
    <x v="1"/>
    <s v="DipendenteAMM"/>
    <n v="1763"/>
    <n v="24682"/>
    <n v="35295.26"/>
    <n v="2941.271666666667"/>
    <s v="no"/>
  </r>
  <r>
    <s v="Russo Giancarlo"/>
    <x v="4"/>
    <x v="1"/>
    <s v="DipendenteAMM"/>
    <n v="6214.3"/>
    <n v="87000.2"/>
    <n v="124410.28599999999"/>
    <n v="10367.523833333333"/>
    <s v="SI"/>
  </r>
  <r>
    <s v="Lomonaco Alessandro"/>
    <x v="4"/>
    <x v="2"/>
    <s v="DipendenteCOMM DIF"/>
    <n v="3106"/>
    <n v="43484"/>
    <n v="62182.119999999995"/>
    <n v="5181.8433333333332"/>
    <s v="SI"/>
  </r>
  <r>
    <s v="Bettini Marco"/>
    <x v="4"/>
    <x v="3"/>
    <s v="DipendenteCOMM OFF"/>
    <n v="4652"/>
    <n v="65128"/>
    <n v="93133.04"/>
    <n v="7761.0866666666661"/>
    <s v="SI"/>
  </r>
  <r>
    <s v="Mustapha Maana"/>
    <x v="4"/>
    <x v="3"/>
    <s v="DipendenteCOMM OFF"/>
    <n v="2929"/>
    <n v="41006"/>
    <n v="58638.579999999994"/>
    <n v="4886.5483333333332"/>
    <s v="no"/>
  </r>
  <r>
    <s v="Banfi Roberto"/>
    <x v="4"/>
    <x v="4"/>
    <s v="DipendenteOP DIF"/>
    <n v="5035"/>
    <n v="70490"/>
    <n v="100800.7"/>
    <n v="8400.0583333333325"/>
    <s v="SI"/>
  </r>
  <r>
    <s v="Cordoni Danilo"/>
    <x v="4"/>
    <x v="4"/>
    <s v="DipendenteOP DIF"/>
    <n v="3214.2857142857142"/>
    <n v="45000"/>
    <n v="64350"/>
    <n v="5362.5"/>
    <s v="no"/>
  </r>
  <r>
    <s v="Imbrauglio Costantino"/>
    <x v="4"/>
    <x v="4"/>
    <s v="DipendenteOP DIF"/>
    <n v="4107"/>
    <n v="57498"/>
    <n v="82222.14"/>
    <n v="6851.8450000000003"/>
    <s v="SI"/>
  </r>
  <r>
    <s v="Luzzani Enrico"/>
    <x v="4"/>
    <x v="4"/>
    <s v="DipendenteOP DIF"/>
    <n v="3080"/>
    <n v="43120"/>
    <n v="61661.599999999999"/>
    <n v="5138.4666666666662"/>
    <s v="no"/>
  </r>
  <r>
    <s v="Romeo Mauro"/>
    <x v="4"/>
    <x v="4"/>
    <s v="DipendenteOP DIF"/>
    <n v="3572"/>
    <n v="50008"/>
    <n v="71511.44"/>
    <n v="5959.2866666666669"/>
    <s v="SI"/>
  </r>
  <r>
    <s v="Rumore Salvatore"/>
    <x v="4"/>
    <x v="4"/>
    <s v="DipendenteOP DIF"/>
    <n v="3079.51"/>
    <n v="43113.14"/>
    <n v="61651.790199999996"/>
    <n v="5137.649183333333"/>
    <s v="SI"/>
  </r>
  <r>
    <s v="Chiodini Massimo"/>
    <x v="4"/>
    <x v="5"/>
    <s v="DipendenteOP OFF"/>
    <n v="3687"/>
    <n v="51618"/>
    <n v="73813.739999999991"/>
    <n v="6151.1449999999995"/>
    <s v="no"/>
  </r>
  <r>
    <s v="Ornaghi Alberto Marco"/>
    <x v="4"/>
    <x v="5"/>
    <s v="DipendenteOP OFF"/>
    <n v="5000"/>
    <n v="70000"/>
    <n v="100100"/>
    <n v="8341.6666666666661"/>
    <s v="SI"/>
  </r>
  <r>
    <m/>
    <x v="3"/>
    <x v="6"/>
    <m/>
    <m/>
    <m/>
    <m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30">
  <r>
    <s v="Bedeschi Valeriano"/>
    <x v="0"/>
    <x v="0"/>
    <s v="Amministratore Direzione "/>
    <n v="11621"/>
    <n v="139452"/>
    <n v="149213.64000000001"/>
    <n v="12434.470000000001"/>
    <s v="no"/>
  </r>
  <r>
    <s v="Vincenzetti David"/>
    <x v="0"/>
    <x v="0"/>
    <s v="Amministratore Direzione "/>
    <n v="11621"/>
    <n v="139452"/>
    <n v="149213.64000000001"/>
    <n v="12434.470000000001"/>
    <s v="SI"/>
  </r>
  <r>
    <s v="Rana Lucia"/>
    <x v="1"/>
    <x v="1"/>
    <s v="CollaboratoreAMM"/>
    <n v="2000"/>
    <n v="24000"/>
    <n v="28080"/>
    <n v="2340"/>
    <s v="no"/>
  </r>
  <r>
    <s v="Roattino Ivan"/>
    <x v="1"/>
    <x v="2"/>
    <s v="CollaboratoreCOMM DIF"/>
    <n v="4829"/>
    <n v="57948"/>
    <n v="67799.159999999989"/>
    <n v="5649.9299999999994"/>
    <s v="SI"/>
  </r>
  <r>
    <s v="Luppi Massimilano"/>
    <x v="1"/>
    <x v="3"/>
    <s v="CollaboratoreCOMM OFF"/>
    <n v="3667"/>
    <n v="44004"/>
    <n v="51484.68"/>
    <n v="4290.3899999999994"/>
    <s v="SI"/>
  </r>
  <r>
    <s v="Mazzeo Antonio"/>
    <x v="1"/>
    <x v="4"/>
    <s v="CollaboratoreOP DIF"/>
    <n v="4350"/>
    <n v="52200"/>
    <n v="61073.999999999993"/>
    <n v="5089.5"/>
    <s v="no"/>
  </r>
  <r>
    <s v="Busatto Fabio"/>
    <x v="1"/>
    <x v="5"/>
    <s v="CollaboratoreOP OFF"/>
    <n v="6767"/>
    <n v="81204"/>
    <n v="95008.68"/>
    <n v="7917.3899999999994"/>
    <s v="no"/>
  </r>
  <r>
    <s v="Cornelli Fabrizio"/>
    <x v="1"/>
    <x v="5"/>
    <s v="CollaboratoreOP OFF"/>
    <n v="6767"/>
    <n v="81204"/>
    <n v="95008.68"/>
    <n v="7917.3899999999994"/>
    <s v="no"/>
  </r>
  <r>
    <s v="Milan Daniele"/>
    <x v="1"/>
    <x v="5"/>
    <s v="CollaboratoreOP OFF"/>
    <n v="6605"/>
    <n v="79260"/>
    <n v="92734.2"/>
    <n v="7727.8499999999995"/>
    <s v="no"/>
  </r>
  <r>
    <s v="Muschitiello Bruno"/>
    <x v="1"/>
    <x v="5"/>
    <s v="CollaboratoreOP OFF"/>
    <n v="4250"/>
    <n v="51000"/>
    <n v="59670"/>
    <n v="4972.5"/>
    <s v="no"/>
  </r>
  <r>
    <s v="Pelliccione Alberto"/>
    <x v="1"/>
    <x v="5"/>
    <s v="CollaboratoreOP OFF"/>
    <n v="6600"/>
    <n v="79200"/>
    <n v="92664"/>
    <n v="7721.9999999999991"/>
    <s v="no"/>
  </r>
  <r>
    <s v="Pesoli Alfredo"/>
    <x v="1"/>
    <x v="5"/>
    <s v="CollaboratoreOP OFF"/>
    <n v="6515"/>
    <n v="78180"/>
    <n v="91470.599999999991"/>
    <n v="7622.5499999999993"/>
    <s v="no"/>
  </r>
  <r>
    <s v="Valleri Marco"/>
    <x v="1"/>
    <x v="5"/>
    <s v="CollaboratoreOP OFF"/>
    <n v="7732"/>
    <n v="92784"/>
    <n v="108557.28"/>
    <n v="9046.4399999999987"/>
    <s v="no"/>
  </r>
  <r>
    <s v="DeGiovanni Fulvio"/>
    <x v="1"/>
    <x v="5"/>
    <s v="CollaboratoreOP OFF"/>
    <n v="3700"/>
    <n v="44400"/>
    <n v="51948"/>
    <n v="4329"/>
    <s v="no"/>
  </r>
  <r>
    <s v="Filippi Luca"/>
    <x v="2"/>
    <x v="4"/>
    <s v="ConsulenteOP DIF"/>
    <n v="6670"/>
    <n v="80040"/>
    <n v="83241.600000000006"/>
    <n v="7203.6"/>
    <s v="no"/>
  </r>
  <r>
    <s v="Pavarani Giovanna"/>
    <x v="2"/>
    <x v="5"/>
    <s v="ConsulenteOP OFF"/>
    <n v="4166.666666666667"/>
    <n v="50000"/>
    <n v="50000"/>
    <n v="4166.666666666667"/>
    <s v="no"/>
  </r>
  <r>
    <s v="Capaldo Antonella "/>
    <x v="3"/>
    <x v="1"/>
    <s v="DipendenteAMM"/>
    <n v="1763"/>
    <n v="24682"/>
    <n v="35295.26"/>
    <n v="2941.271666666667"/>
    <s v="no"/>
  </r>
  <r>
    <s v="Russo Giancarlo"/>
    <x v="3"/>
    <x v="1"/>
    <s v="DipendenteAMM"/>
    <n v="6214.3"/>
    <n v="87000.2"/>
    <n v="124410.28599999999"/>
    <n v="10367.523833333333"/>
    <s v="SI"/>
  </r>
  <r>
    <s v="Lomonaco Alessandro"/>
    <x v="3"/>
    <x v="2"/>
    <s v="DipendenteCOMM DIF"/>
    <n v="3106"/>
    <n v="43484"/>
    <n v="62182.119999999995"/>
    <n v="5181.8433333333332"/>
    <s v="SI"/>
  </r>
  <r>
    <s v="Bettini Marco"/>
    <x v="3"/>
    <x v="3"/>
    <s v="DipendenteCOMM OFF"/>
    <n v="4652"/>
    <n v="65128"/>
    <n v="93133.04"/>
    <n v="7761.0866666666661"/>
    <s v="SI"/>
  </r>
  <r>
    <s v="Mustapha Maana"/>
    <x v="3"/>
    <x v="3"/>
    <s v="DipendenteCOMM OFF"/>
    <n v="2929"/>
    <n v="41006"/>
    <n v="58638.579999999994"/>
    <n v="4886.5483333333332"/>
    <s v="no"/>
  </r>
  <r>
    <s v="Banfi Roberto"/>
    <x v="3"/>
    <x v="4"/>
    <s v="DipendenteOP DIF"/>
    <n v="5035"/>
    <n v="70490"/>
    <n v="100800.7"/>
    <n v="8400.0583333333325"/>
    <s v="SI"/>
  </r>
  <r>
    <s v="Cordoni Danilo"/>
    <x v="3"/>
    <x v="4"/>
    <s v="DipendenteOP DIF"/>
    <n v="3214.2857142857142"/>
    <n v="45000"/>
    <n v="64350"/>
    <n v="5362.5"/>
    <s v="no"/>
  </r>
  <r>
    <s v="Imbrauglio Costantino"/>
    <x v="3"/>
    <x v="4"/>
    <s v="DipendenteOP DIF"/>
    <n v="4107"/>
    <n v="57498"/>
    <n v="82222.14"/>
    <n v="6851.8450000000003"/>
    <s v="SI"/>
  </r>
  <r>
    <s v="Luzzani Enrico"/>
    <x v="3"/>
    <x v="4"/>
    <s v="DipendenteOP DIF"/>
    <n v="3080"/>
    <n v="43120"/>
    <n v="61661.599999999999"/>
    <n v="5138.4666666666662"/>
    <s v="no"/>
  </r>
  <r>
    <s v="Romeo Mauro"/>
    <x v="3"/>
    <x v="4"/>
    <s v="DipendenteOP DIF"/>
    <n v="3572"/>
    <n v="50008"/>
    <n v="71511.44"/>
    <n v="5959.2866666666669"/>
    <s v="SI"/>
  </r>
  <r>
    <s v="Rumore Salvatore"/>
    <x v="3"/>
    <x v="4"/>
    <s v="DipendenteOP DIF"/>
    <n v="3079.51"/>
    <n v="43113.14"/>
    <n v="61651.790199999996"/>
    <n v="5137.649183333333"/>
    <s v="SI"/>
  </r>
  <r>
    <s v="Chiodini Massimo"/>
    <x v="3"/>
    <x v="5"/>
    <s v="DipendenteOP OFF"/>
    <n v="3687"/>
    <n v="51618"/>
    <n v="73813.739999999991"/>
    <n v="6151.1449999999995"/>
    <s v="no"/>
  </r>
  <r>
    <s v="Ornaghi Alberto Marco"/>
    <x v="3"/>
    <x v="5"/>
    <s v="DipendenteOP OFF"/>
    <n v="5000"/>
    <n v="70000"/>
    <n v="100100"/>
    <n v="8341.6666666666661"/>
    <s v="SI"/>
  </r>
  <r>
    <s v="Corrado Alesso"/>
    <x v="1"/>
    <x v="5"/>
    <s v="CollaboratoreOP OFF"/>
    <n v="4100"/>
    <n v="49200"/>
    <n v="70356"/>
    <n v="5863"/>
    <s v="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la_pivot3" cacheId="1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8:C68" firstHeaderRow="1" firstDataRow="2" firstDataCol="1"/>
  <pivotFields count="9">
    <pivotField dataField="1" showAll="0" defaultSubtota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7">
        <item x="1"/>
        <item x="2"/>
        <item x="3"/>
        <item x="0"/>
        <item x="4"/>
        <item x="5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</pivotFields>
  <rowFields count="2">
    <field x="1"/>
    <field x="2"/>
  </rowFields>
  <rowItems count="19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dia di Costo Azienda Mese" fld="7" subtotal="average" baseField="0" baseItem="0" numFmtId="164"/>
    <dataField name="Conteggio di Lista Personale" fld="0" subtotal="count" baseField="0" baseItem="0"/>
  </dataFields>
  <formats count="2">
    <format dxfId="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la_pivot3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9:C70" firstHeaderRow="1" firstDataRow="2" firstDataCol="1"/>
  <pivotFields count="10"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8">
        <item x="4"/>
        <item x="5"/>
        <item x="2"/>
        <item x="0"/>
        <item x="3"/>
        <item x="1"/>
        <item x="6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  <pivotField showAll="0"/>
  </pivotFields>
  <rowFields count="2">
    <field x="1"/>
    <field x="2"/>
  </rowFields>
  <rowItems count="20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1"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la_pivot11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70:C79" firstHeaderRow="1" firstDataRow="2" firstDataCol="1"/>
  <pivotFields count="9">
    <pivotField dataField="1" showAll="0"/>
    <pivotField showAll="0"/>
    <pivotField axis="axisRow" showAll="0">
      <items count="8">
        <item x="4"/>
        <item x="5"/>
        <item x="2"/>
        <item x="0"/>
        <item x="3"/>
        <item x="1"/>
        <item x="6"/>
        <item t="default"/>
      </items>
    </pivotField>
    <pivotField showAll="0"/>
    <pivotField numFmtId="3" showAll="0"/>
    <pivotField numFmtId="3" showAll="0"/>
    <pivotField dataField="1" numFmtId="3" showAll="0">
      <items count="28">
        <item x="21"/>
        <item x="8"/>
        <item x="15"/>
        <item x="2"/>
        <item x="12"/>
        <item x="26"/>
        <item x="3"/>
        <item x="5"/>
        <item x="24"/>
        <item x="20"/>
        <item x="23"/>
        <item x="19"/>
        <item x="17"/>
        <item x="9"/>
        <item x="16"/>
        <item x="11"/>
        <item x="6"/>
        <item x="18"/>
        <item x="7"/>
        <item x="4"/>
        <item x="14"/>
        <item x="1"/>
        <item x="22"/>
        <item x="13"/>
        <item x="25"/>
        <item x="10"/>
        <item x="0"/>
        <item t="default"/>
      </items>
    </pivotField>
    <pivotField numFmtId="3"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Costo Azienda Annuo" fld="6" baseField="0" baseItem="0" numFmtId="164"/>
    <dataField name="Conteggio di Lista Personale" fld="0" subtotal="count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1:C21" firstHeaderRow="1" firstDataRow="2" firstDataCol="1"/>
  <pivotFields count="9">
    <pivotField dataField="1" showAll="0"/>
    <pivotField axis="axisRow" showAll="0">
      <items count="6">
        <item x="0"/>
        <item x="1"/>
        <item x="2"/>
        <item x="3"/>
        <item sd="0" x="4"/>
        <item t="default"/>
      </items>
    </pivotField>
    <pivotField axis="axisRow" showAll="0">
      <items count="8">
        <item x="4"/>
        <item x="5"/>
        <item x="2"/>
        <item x="0"/>
        <item x="3"/>
        <item x="1"/>
        <item x="6"/>
        <item t="default"/>
      </items>
    </pivotField>
    <pivotField showAll="0"/>
    <pivotField numFmtId="3" showAll="0"/>
    <pivotField numFmtId="3" showAll="0"/>
    <pivotField numFmtId="3" showAll="0"/>
    <pivotField dataField="1" numFmtId="3" showAll="0" sumSubtotal="1"/>
    <pivotField showAll="0"/>
  </pivotFields>
  <rowFields count="2">
    <field x="1"/>
    <field x="2"/>
  </rowFields>
  <rowItems count="19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3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3" cacheId="1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8:C70" firstHeaderRow="1" firstDataRow="2" firstDataCol="1"/>
  <pivotFields count="9">
    <pivotField dataField="1"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8">
        <item x="1"/>
        <item x="2"/>
        <item x="3"/>
        <item x="0"/>
        <item x="4"/>
        <item x="5"/>
        <item x="6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</pivotFields>
  <rowFields count="2">
    <field x="1"/>
    <field x="2"/>
  </rowFields>
  <rowItems count="21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Media di Costo Azienda Mese" fld="7" subtotal="average" baseField="0" baseItem="0" numFmtId="164"/>
    <dataField name="Conteggio di Lista Personale" fld="0" subtotal="count" baseField="0" baseItem="0"/>
  </dataFields>
  <formats count="2">
    <format dxfId="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7:C66" firstHeaderRow="1" firstDataRow="2" firstDataCol="1"/>
  <pivotFields count="9">
    <pivotField dataField="1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7">
        <item x="1"/>
        <item x="2"/>
        <item x="3"/>
        <item x="0"/>
        <item x="4"/>
        <item x="5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</pivotFields>
  <rowFields count="2">
    <field x="1"/>
    <field x="2"/>
  </rowFields>
  <rowItems count="18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2"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3" cacheId="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7:C66" firstHeaderRow="1" firstDataRow="2" firstDataCol="1"/>
  <pivotFields count="9">
    <pivotField dataField="1" showAll="0"/>
    <pivotField axis="axisRow" showAll="0">
      <items count="6">
        <item x="0"/>
        <item x="1"/>
        <item x="2"/>
        <item x="3"/>
        <item m="1" x="4"/>
        <item t="default"/>
      </items>
    </pivotField>
    <pivotField axis="axisRow" showAll="0">
      <items count="8">
        <item x="1"/>
        <item x="2"/>
        <item x="3"/>
        <item x="0"/>
        <item x="4"/>
        <item x="5"/>
        <item m="1" x="6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</pivotFields>
  <rowFields count="2">
    <field x="1"/>
    <field x="2"/>
  </rowFields>
  <rowItems count="18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2"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3" cacheId="7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8:C69" firstHeaderRow="1" firstDataRow="2" firstDataCol="1"/>
  <pivotFields count="9">
    <pivotField dataField="1"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8">
        <item x="1"/>
        <item x="2"/>
        <item x="3"/>
        <item x="0"/>
        <item x="4"/>
        <item x="5"/>
        <item x="6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</pivotFields>
  <rowFields count="2">
    <field x="1"/>
    <field x="2"/>
  </rowFields>
  <rowItems count="20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2"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3" cacheId="6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8:C69" firstHeaderRow="1" firstDataRow="2" firstDataCol="1"/>
  <pivotFields count="9">
    <pivotField dataField="1"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8">
        <item x="1"/>
        <item x="2"/>
        <item x="3"/>
        <item x="0"/>
        <item x="4"/>
        <item x="5"/>
        <item x="6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</pivotFields>
  <rowFields count="2">
    <field x="1"/>
    <field x="2"/>
  </rowFields>
  <rowItems count="20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2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_pivot3" cacheId="4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8:C67" firstHeaderRow="1" firstDataRow="2" firstDataCol="1"/>
  <pivotFields count="10">
    <pivotField dataField="1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7">
        <item x="4"/>
        <item x="5"/>
        <item x="2"/>
        <item x="0"/>
        <item x="3"/>
        <item x="1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  <pivotField showAll="0"/>
  </pivotFields>
  <rowFields count="2">
    <field x="1"/>
    <field x="2"/>
  </rowFields>
  <rowItems count="18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1"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_pivot3" cacheId="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8:C67" firstHeaderRow="1" firstDataRow="2" firstDataCol="1"/>
  <pivotFields count="10">
    <pivotField dataField="1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7">
        <item x="4"/>
        <item x="5"/>
        <item x="2"/>
        <item x="0"/>
        <item x="3"/>
        <item x="1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  <pivotField showAll="0"/>
  </pivotFields>
  <rowFields count="2">
    <field x="1"/>
    <field x="2"/>
  </rowFields>
  <rowItems count="18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1"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la_pivot3" cacheId="3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47:C66" firstHeaderRow="1" firstDataRow="2" firstDataCol="1"/>
  <pivotFields count="10">
    <pivotField dataField="1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7">
        <item x="4"/>
        <item x="5"/>
        <item x="2"/>
        <item x="0"/>
        <item x="3"/>
        <item x="1"/>
        <item t="default"/>
      </items>
    </pivotField>
    <pivotField showAll="0"/>
    <pivotField numFmtId="3" showAll="0"/>
    <pivotField numFmtId="3" showAll="0"/>
    <pivotField numFmtId="3" showAll="0"/>
    <pivotField dataField="1" numFmtId="3" showAll="0"/>
    <pivotField showAll="0"/>
    <pivotField showAll="0"/>
  </pivotFields>
  <rowFields count="2">
    <field x="1"/>
    <field x="2"/>
  </rowFields>
  <rowItems count="18">
    <i>
      <x/>
    </i>
    <i r="1">
      <x v="3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nteggio di Lista Personale" fld="0" subtotal="count" baseField="0" baseItem="0"/>
    <dataField name="Media di Costo Azienda Mese" fld="7" subtotal="average" baseField="0" baseItem="0" numFmtId="164"/>
  </dataFields>
  <formats count="1"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H6" sqref="H6"/>
    </sheetView>
  </sheetViews>
  <sheetFormatPr defaultRowHeight="15"/>
  <cols>
    <col min="1" max="1" width="12.7109375" style="2" bestFit="1" customWidth="1"/>
    <col min="2" max="2" width="13.28515625" style="2" bestFit="1" customWidth="1"/>
    <col min="3" max="3" width="8.28515625" style="2" bestFit="1" customWidth="1"/>
    <col min="4" max="4" width="12" style="2" bestFit="1" customWidth="1"/>
    <col min="5" max="5" width="20.140625" style="2" bestFit="1" customWidth="1"/>
    <col min="6" max="6" width="5.5703125" style="2" customWidth="1"/>
    <col min="7" max="7" width="11.42578125" style="2" bestFit="1" customWidth="1"/>
    <col min="8" max="8" width="12.42578125" style="2" bestFit="1" customWidth="1"/>
    <col min="9" max="9" width="18.28515625" style="2" customWidth="1"/>
    <col min="10" max="10" width="7.5703125" style="2" customWidth="1"/>
    <col min="11" max="16384" width="9.140625" style="2"/>
  </cols>
  <sheetData>
    <row r="1" spans="1:10" s="37" customFormat="1" ht="14.25" customHeight="1">
      <c r="A1" s="36"/>
      <c r="B1" s="36" t="s">
        <v>1</v>
      </c>
      <c r="C1" s="36" t="s">
        <v>3</v>
      </c>
      <c r="D1" s="36" t="s">
        <v>4</v>
      </c>
      <c r="E1" s="36" t="s">
        <v>6</v>
      </c>
      <c r="F1" s="122" t="s">
        <v>148</v>
      </c>
      <c r="G1" s="37" t="s">
        <v>139</v>
      </c>
      <c r="H1" s="37" t="s">
        <v>138</v>
      </c>
    </row>
    <row r="2" spans="1:10" s="37" customFormat="1">
      <c r="A2" s="38" t="s">
        <v>22</v>
      </c>
      <c r="B2" s="38" t="s">
        <v>9</v>
      </c>
      <c r="C2" s="85">
        <v>7732</v>
      </c>
      <c r="D2" s="86">
        <f>+C2*12</f>
        <v>92784</v>
      </c>
      <c r="E2" s="39">
        <f>+D2*1.17</f>
        <v>108557.28</v>
      </c>
      <c r="F2" s="123"/>
      <c r="G2" s="81">
        <v>4500</v>
      </c>
      <c r="H2" s="81">
        <f>12*G2</f>
        <v>54000</v>
      </c>
      <c r="I2" s="87"/>
    </row>
    <row r="3" spans="1:10">
      <c r="B3" s="38" t="s">
        <v>29</v>
      </c>
      <c r="C3" s="85">
        <f>+D2/14</f>
        <v>6627.4285714285716</v>
      </c>
      <c r="D3" s="86">
        <f>+C3*14</f>
        <v>92784</v>
      </c>
      <c r="E3" s="39">
        <f>+D3*1.43</f>
        <v>132681.12</v>
      </c>
      <c r="G3" s="4">
        <v>3750</v>
      </c>
      <c r="H3" s="4">
        <f>+G3*14</f>
        <v>52500</v>
      </c>
    </row>
    <row r="4" spans="1:10" ht="10.5" customHeight="1">
      <c r="I4" s="2" t="s">
        <v>149</v>
      </c>
      <c r="J4" s="2" t="s">
        <v>150</v>
      </c>
    </row>
    <row r="5" spans="1:10">
      <c r="A5" s="105"/>
      <c r="B5" s="106" t="s">
        <v>29</v>
      </c>
      <c r="C5" s="107">
        <v>6150</v>
      </c>
      <c r="D5" s="108">
        <f>+C5*14</f>
        <v>86100</v>
      </c>
      <c r="E5" s="109">
        <f>+D5*1.43</f>
        <v>123123</v>
      </c>
      <c r="F5" s="124"/>
      <c r="G5" s="110">
        <v>3500</v>
      </c>
      <c r="H5" s="111">
        <f>14*G5</f>
        <v>49000</v>
      </c>
      <c r="I5" s="125">
        <f>+H2-H5</f>
        <v>5000</v>
      </c>
      <c r="J5" s="126">
        <f>+I5/12</f>
        <v>416.66666666666669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9"/>
  <sheetViews>
    <sheetView zoomScaleNormal="100" workbookViewId="0">
      <pane xSplit="4" ySplit="2" topLeftCell="E26" activePane="bottomRight" state="frozen"/>
      <selection pane="topRight" activeCell="E1" sqref="E1"/>
      <selection pane="bottomLeft" activeCell="A3" sqref="A3"/>
      <selection pane="bottomRight" activeCell="F35" sqref="F35"/>
    </sheetView>
  </sheetViews>
  <sheetFormatPr defaultRowHeight="15"/>
  <cols>
    <col min="1" max="1" width="20.140625" style="37" customWidth="1"/>
    <col min="2" max="2" width="26.42578125" style="37" bestFit="1" customWidth="1"/>
    <col min="3" max="3" width="27.8554687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2" si="0">+B3&amp;C3</f>
        <v xml:space="preserve">Amministratore Direzione </v>
      </c>
      <c r="E3" s="35">
        <v>11621</v>
      </c>
      <c r="F3" s="39">
        <f t="shared" ref="F3:F15" si="1">+E3*12</f>
        <v>139452</v>
      </c>
      <c r="G3" s="84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35">
        <v>11621</v>
      </c>
      <c r="F4" s="39">
        <f t="shared" si="1"/>
        <v>139452</v>
      </c>
      <c r="G4" s="84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8</v>
      </c>
      <c r="B5" s="38" t="s">
        <v>9</v>
      </c>
      <c r="C5" s="38" t="s">
        <v>10</v>
      </c>
      <c r="D5" s="38" t="str">
        <f t="shared" si="0"/>
        <v>CollaboratoreOP OFF</v>
      </c>
      <c r="E5" s="35">
        <v>6767</v>
      </c>
      <c r="F5" s="39">
        <f t="shared" si="1"/>
        <v>81204</v>
      </c>
      <c r="G5" s="84">
        <f t="shared" ref="G5:G15" si="2">+F5*$B$44</f>
        <v>95008.68</v>
      </c>
      <c r="H5" s="39">
        <f t="shared" ref="H5:H15" si="3">+E5*$B$44</f>
        <v>7917.3899999999994</v>
      </c>
      <c r="I5" s="39" t="s">
        <v>13</v>
      </c>
      <c r="J5" s="60" t="s">
        <v>83</v>
      </c>
      <c r="K5" s="39"/>
      <c r="L5" s="39"/>
      <c r="M5" s="39"/>
      <c r="N5" s="39"/>
    </row>
    <row r="6" spans="1:14">
      <c r="A6" s="38" t="s">
        <v>12</v>
      </c>
      <c r="B6" s="38" t="s">
        <v>9</v>
      </c>
      <c r="C6" s="38" t="s">
        <v>10</v>
      </c>
      <c r="D6" s="38" t="str">
        <f t="shared" si="0"/>
        <v>CollaboratoreOP OFF</v>
      </c>
      <c r="E6" s="35">
        <v>6767</v>
      </c>
      <c r="F6" s="39">
        <f t="shared" si="1"/>
        <v>81204</v>
      </c>
      <c r="G6" s="84">
        <f t="shared" si="2"/>
        <v>95008.68</v>
      </c>
      <c r="H6" s="39">
        <f t="shared" si="3"/>
        <v>7917.3899999999994</v>
      </c>
      <c r="I6" s="39" t="s">
        <v>13</v>
      </c>
      <c r="J6" s="60" t="s">
        <v>83</v>
      </c>
      <c r="K6" s="39" t="s">
        <v>124</v>
      </c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35">
        <v>3333</v>
      </c>
      <c r="F7" s="39">
        <f t="shared" si="1"/>
        <v>39996</v>
      </c>
      <c r="G7" s="84">
        <f t="shared" si="2"/>
        <v>46795.32</v>
      </c>
      <c r="H7" s="39">
        <f t="shared" si="3"/>
        <v>3899.6099999999997</v>
      </c>
      <c r="I7" s="39" t="s">
        <v>11</v>
      </c>
      <c r="J7" s="60" t="s">
        <v>83</v>
      </c>
      <c r="K7" s="39"/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35">
        <v>4350</v>
      </c>
      <c r="F8" s="39">
        <f t="shared" si="1"/>
        <v>52200</v>
      </c>
      <c r="G8" s="84">
        <f t="shared" si="2"/>
        <v>61073.999999999993</v>
      </c>
      <c r="H8" s="39">
        <f t="shared" si="3"/>
        <v>5089.5</v>
      </c>
      <c r="I8" s="39" t="s">
        <v>13</v>
      </c>
      <c r="J8" s="60" t="s">
        <v>83</v>
      </c>
      <c r="K8" s="39" t="s">
        <v>119</v>
      </c>
      <c r="L8" s="39">
        <v>3570</v>
      </c>
      <c r="M8" s="39" t="s">
        <v>120</v>
      </c>
      <c r="N8" s="39"/>
    </row>
    <row r="9" spans="1:14">
      <c r="A9" s="38" t="s">
        <v>16</v>
      </c>
      <c r="B9" s="38" t="s">
        <v>9</v>
      </c>
      <c r="C9" s="38" t="s">
        <v>10</v>
      </c>
      <c r="D9" s="38" t="str">
        <f t="shared" si="0"/>
        <v>CollaboratoreOP OFF</v>
      </c>
      <c r="E9" s="35">
        <v>6605</v>
      </c>
      <c r="F9" s="39">
        <f t="shared" si="1"/>
        <v>79260</v>
      </c>
      <c r="G9" s="84">
        <f t="shared" si="2"/>
        <v>92734.2</v>
      </c>
      <c r="H9" s="39">
        <f t="shared" si="3"/>
        <v>7727.8499999999995</v>
      </c>
      <c r="I9" s="39" t="s">
        <v>13</v>
      </c>
      <c r="J9" s="60" t="s">
        <v>83</v>
      </c>
      <c r="K9" s="39" t="s">
        <v>127</v>
      </c>
      <c r="L9" s="39"/>
      <c r="M9" s="39"/>
      <c r="N9" s="39"/>
    </row>
    <row r="10" spans="1:14">
      <c r="A10" s="38" t="s">
        <v>17</v>
      </c>
      <c r="B10" s="38" t="s">
        <v>9</v>
      </c>
      <c r="C10" s="38" t="s">
        <v>10</v>
      </c>
      <c r="D10" s="38" t="str">
        <f t="shared" si="0"/>
        <v>CollaboratoreOP OFF</v>
      </c>
      <c r="E10" s="35">
        <v>4250</v>
      </c>
      <c r="F10" s="39">
        <f t="shared" si="1"/>
        <v>51000</v>
      </c>
      <c r="G10" s="84">
        <f t="shared" si="2"/>
        <v>59670</v>
      </c>
      <c r="H10" s="39">
        <f t="shared" si="3"/>
        <v>4972.5</v>
      </c>
      <c r="I10" s="39" t="s">
        <v>13</v>
      </c>
      <c r="J10" s="60" t="s">
        <v>83</v>
      </c>
      <c r="K10" s="39" t="s">
        <v>119</v>
      </c>
      <c r="L10" s="39">
        <v>3820</v>
      </c>
      <c r="M10" s="39"/>
      <c r="N10" s="39"/>
    </row>
    <row r="11" spans="1:14">
      <c r="A11" s="38" t="s">
        <v>18</v>
      </c>
      <c r="B11" s="38" t="s">
        <v>9</v>
      </c>
      <c r="C11" s="38" t="s">
        <v>10</v>
      </c>
      <c r="D11" s="38" t="str">
        <f t="shared" si="0"/>
        <v>CollaboratoreOP OFF</v>
      </c>
      <c r="E11" s="35">
        <v>6600</v>
      </c>
      <c r="F11" s="39">
        <f t="shared" si="1"/>
        <v>79200</v>
      </c>
      <c r="G11" s="84">
        <f t="shared" si="2"/>
        <v>92664</v>
      </c>
      <c r="H11" s="39">
        <f t="shared" si="3"/>
        <v>7721.9999999999991</v>
      </c>
      <c r="I11" s="39" t="s">
        <v>13</v>
      </c>
      <c r="J11" s="60" t="s">
        <v>83</v>
      </c>
      <c r="K11" s="39" t="s">
        <v>119</v>
      </c>
      <c r="L11" s="35">
        <v>5793</v>
      </c>
      <c r="M11" s="39"/>
      <c r="N11" s="39"/>
    </row>
    <row r="12" spans="1:14">
      <c r="A12" s="38" t="s">
        <v>19</v>
      </c>
      <c r="B12" s="38" t="s">
        <v>9</v>
      </c>
      <c r="C12" s="38" t="s">
        <v>10</v>
      </c>
      <c r="D12" s="38" t="str">
        <f t="shared" si="0"/>
        <v>CollaboratoreOP OFF</v>
      </c>
      <c r="E12" s="35">
        <v>6515</v>
      </c>
      <c r="F12" s="39">
        <f t="shared" si="1"/>
        <v>78180</v>
      </c>
      <c r="G12" s="84">
        <f t="shared" si="2"/>
        <v>91470.599999999991</v>
      </c>
      <c r="H12" s="39">
        <f t="shared" si="3"/>
        <v>7622.5499999999993</v>
      </c>
      <c r="I12" s="39" t="s">
        <v>13</v>
      </c>
      <c r="J12" s="60" t="s">
        <v>83</v>
      </c>
      <c r="K12" s="39"/>
      <c r="L12" s="39"/>
      <c r="M12" s="39"/>
      <c r="N12" s="39"/>
    </row>
    <row r="13" spans="1:14">
      <c r="A13" s="38" t="s">
        <v>46</v>
      </c>
      <c r="B13" s="38" t="s">
        <v>9</v>
      </c>
      <c r="C13" s="38" t="s">
        <v>32</v>
      </c>
      <c r="D13" s="38" t="str">
        <f t="shared" si="0"/>
        <v>CollaboratoreAMM</v>
      </c>
      <c r="E13" s="35">
        <v>1783</v>
      </c>
      <c r="F13" s="39">
        <f t="shared" si="1"/>
        <v>21396</v>
      </c>
      <c r="G13" s="84">
        <f t="shared" si="2"/>
        <v>25033.32</v>
      </c>
      <c r="H13" s="39">
        <f t="shared" si="3"/>
        <v>2086.1099999999997</v>
      </c>
      <c r="I13" s="39" t="s">
        <v>13</v>
      </c>
      <c r="J13" s="60" t="s">
        <v>83</v>
      </c>
      <c r="K13" s="39"/>
      <c r="L13" s="39"/>
      <c r="M13" s="39"/>
      <c r="N13" s="39"/>
    </row>
    <row r="14" spans="1:14">
      <c r="A14" s="38" t="s">
        <v>20</v>
      </c>
      <c r="B14" s="38" t="s">
        <v>9</v>
      </c>
      <c r="C14" s="38" t="s">
        <v>21</v>
      </c>
      <c r="D14" s="38" t="str">
        <f t="shared" si="0"/>
        <v>CollaboratoreCOMM DIF</v>
      </c>
      <c r="E14" s="35">
        <v>4829</v>
      </c>
      <c r="F14" s="39">
        <f t="shared" si="1"/>
        <v>57948</v>
      </c>
      <c r="G14" s="84">
        <f t="shared" si="2"/>
        <v>67799.159999999989</v>
      </c>
      <c r="H14" s="39">
        <f t="shared" si="3"/>
        <v>5649.9299999999994</v>
      </c>
      <c r="I14" s="39" t="s">
        <v>11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35">
        <v>7732</v>
      </c>
      <c r="F15" s="39">
        <f t="shared" si="1"/>
        <v>92784</v>
      </c>
      <c r="G15" s="84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25</v>
      </c>
      <c r="B16" s="38" t="s">
        <v>26</v>
      </c>
      <c r="C16" s="38" t="s">
        <v>15</v>
      </c>
      <c r="D16" s="38" t="str">
        <f t="shared" si="0"/>
        <v>ConsulenteOP DIF</v>
      </c>
      <c r="E16" s="39">
        <v>6670</v>
      </c>
      <c r="F16" s="39">
        <f>+E16*12</f>
        <v>80040</v>
      </c>
      <c r="G16" s="39">
        <f>+F16*(1+4%)</f>
        <v>83241.600000000006</v>
      </c>
      <c r="H16" s="39">
        <f>+G16/12+E16*0.04</f>
        <v>7203.6</v>
      </c>
      <c r="I16" s="39" t="s">
        <v>13</v>
      </c>
      <c r="J16" s="60" t="s">
        <v>83</v>
      </c>
      <c r="K16" s="39" t="s">
        <v>119</v>
      </c>
      <c r="L16" s="39"/>
      <c r="M16" s="39"/>
      <c r="N16" s="39"/>
    </row>
    <row r="17" spans="1:14">
      <c r="A17" s="38" t="s">
        <v>27</v>
      </c>
      <c r="B17" s="38" t="s">
        <v>26</v>
      </c>
      <c r="C17" s="38" t="s">
        <v>10</v>
      </c>
      <c r="D17" s="38" t="str">
        <f t="shared" si="0"/>
        <v>ConsulenteOP OFF</v>
      </c>
      <c r="E17" s="39">
        <f>+F17/12</f>
        <v>4166.666666666667</v>
      </c>
      <c r="F17" s="39">
        <v>50000</v>
      </c>
      <c r="G17" s="39">
        <f>+F17</f>
        <v>50000</v>
      </c>
      <c r="H17" s="39">
        <f>+G17/12</f>
        <v>4166.666666666667</v>
      </c>
      <c r="I17" s="39" t="s">
        <v>13</v>
      </c>
      <c r="J17" s="60" t="s">
        <v>83</v>
      </c>
      <c r="K17" s="39"/>
      <c r="L17" s="39"/>
      <c r="M17" s="39"/>
      <c r="N17" s="39"/>
    </row>
    <row r="18" spans="1:14">
      <c r="A18" s="38" t="s">
        <v>28</v>
      </c>
      <c r="B18" s="38" t="s">
        <v>29</v>
      </c>
      <c r="C18" s="38" t="s">
        <v>15</v>
      </c>
      <c r="D18" s="38" t="str">
        <f t="shared" si="0"/>
        <v>DipendenteOP DIF</v>
      </c>
      <c r="E18" s="35">
        <v>5035</v>
      </c>
      <c r="F18" s="39">
        <f t="shared" ref="F18:F29" si="4">+E18*14</f>
        <v>70490</v>
      </c>
      <c r="G18" s="84">
        <f t="shared" ref="G18:G29" si="5">+F18*$A$44</f>
        <v>100800.7</v>
      </c>
      <c r="H18" s="39">
        <f>+G18/12</f>
        <v>8400.0583333333325</v>
      </c>
      <c r="I18" s="39" t="s">
        <v>11</v>
      </c>
      <c r="J18" s="60" t="s">
        <v>83</v>
      </c>
      <c r="K18" s="39"/>
      <c r="L18" s="39"/>
      <c r="M18" s="39"/>
      <c r="N18" s="39"/>
    </row>
    <row r="19" spans="1:14">
      <c r="A19" s="38" t="s">
        <v>30</v>
      </c>
      <c r="B19" s="38" t="s">
        <v>29</v>
      </c>
      <c r="C19" s="38" t="s">
        <v>24</v>
      </c>
      <c r="D19" s="38" t="str">
        <f t="shared" si="0"/>
        <v>DipendenteCOMM OFF</v>
      </c>
      <c r="E19" s="35">
        <v>4652</v>
      </c>
      <c r="F19" s="39">
        <f t="shared" si="4"/>
        <v>65128</v>
      </c>
      <c r="G19" s="84">
        <f t="shared" si="5"/>
        <v>93133.04</v>
      </c>
      <c r="H19" s="39">
        <f t="shared" ref="H19:H29" si="6">+G19/12</f>
        <v>7761.0866666666661</v>
      </c>
      <c r="I19" s="39" t="s">
        <v>11</v>
      </c>
      <c r="J19" s="60" t="s">
        <v>83</v>
      </c>
      <c r="K19" s="39"/>
      <c r="L19" s="39"/>
      <c r="M19" s="39"/>
      <c r="N19" s="39"/>
    </row>
    <row r="20" spans="1:14">
      <c r="A20" s="38" t="s">
        <v>31</v>
      </c>
      <c r="B20" s="38" t="s">
        <v>29</v>
      </c>
      <c r="C20" s="38" t="s">
        <v>32</v>
      </c>
      <c r="D20" s="38" t="str">
        <f t="shared" si="0"/>
        <v>DipendenteAMM</v>
      </c>
      <c r="E20" s="35">
        <v>1763</v>
      </c>
      <c r="F20" s="39">
        <f t="shared" si="4"/>
        <v>24682</v>
      </c>
      <c r="G20" s="84">
        <f t="shared" si="5"/>
        <v>35295.26</v>
      </c>
      <c r="H20" s="39">
        <f t="shared" si="6"/>
        <v>2941.271666666667</v>
      </c>
      <c r="I20" s="39" t="s">
        <v>13</v>
      </c>
      <c r="J20" s="60" t="s">
        <v>83</v>
      </c>
      <c r="K20" s="39"/>
      <c r="L20" s="39"/>
      <c r="M20" s="39"/>
      <c r="N20" s="39"/>
    </row>
    <row r="21" spans="1:14">
      <c r="A21" s="38" t="s">
        <v>33</v>
      </c>
      <c r="B21" s="38" t="s">
        <v>29</v>
      </c>
      <c r="C21" s="38" t="s">
        <v>10</v>
      </c>
      <c r="D21" s="38" t="str">
        <f t="shared" si="0"/>
        <v>DipendenteOP OFF</v>
      </c>
      <c r="E21" s="35">
        <v>3687</v>
      </c>
      <c r="F21" s="39">
        <f t="shared" si="4"/>
        <v>51618</v>
      </c>
      <c r="G21" s="84">
        <f t="shared" si="5"/>
        <v>73813.739999999991</v>
      </c>
      <c r="H21" s="39">
        <f t="shared" si="6"/>
        <v>6151.1449999999995</v>
      </c>
      <c r="I21" s="39" t="s">
        <v>13</v>
      </c>
      <c r="J21" s="60" t="s">
        <v>83</v>
      </c>
      <c r="K21" s="39"/>
      <c r="L21" s="39"/>
      <c r="M21" s="39"/>
      <c r="N21" s="39"/>
    </row>
    <row r="22" spans="1:14">
      <c r="A22" s="38" t="s">
        <v>34</v>
      </c>
      <c r="B22" s="38" t="s">
        <v>29</v>
      </c>
      <c r="C22" s="38" t="s">
        <v>15</v>
      </c>
      <c r="D22" s="38" t="str">
        <f t="shared" si="0"/>
        <v>DipendenteOP DIF</v>
      </c>
      <c r="E22" s="80">
        <f>+F22/14</f>
        <v>3214.2857142857142</v>
      </c>
      <c r="F22" s="78">
        <v>45000</v>
      </c>
      <c r="G22" s="84">
        <f t="shared" si="5"/>
        <v>64350</v>
      </c>
      <c r="H22" s="39">
        <f t="shared" si="6"/>
        <v>5362.5</v>
      </c>
      <c r="I22" s="39" t="s">
        <v>13</v>
      </c>
      <c r="J22" s="60" t="s">
        <v>83</v>
      </c>
      <c r="K22" s="39" t="s">
        <v>110</v>
      </c>
      <c r="L22" s="39">
        <v>2714</v>
      </c>
      <c r="M22" s="39" t="s">
        <v>111</v>
      </c>
      <c r="N22" s="39"/>
    </row>
    <row r="23" spans="1:14">
      <c r="A23" s="38" t="s">
        <v>35</v>
      </c>
      <c r="B23" s="38" t="s">
        <v>29</v>
      </c>
      <c r="C23" s="38" t="s">
        <v>15</v>
      </c>
      <c r="D23" s="38" t="str">
        <f t="shared" si="0"/>
        <v>DipendenteOP DIF</v>
      </c>
      <c r="E23" s="35">
        <v>4107</v>
      </c>
      <c r="F23" s="39">
        <f t="shared" si="4"/>
        <v>57498</v>
      </c>
      <c r="G23" s="39">
        <f t="shared" si="5"/>
        <v>82222.14</v>
      </c>
      <c r="H23" s="39">
        <f t="shared" si="6"/>
        <v>6851.8450000000003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36</v>
      </c>
      <c r="B24" s="38" t="s">
        <v>29</v>
      </c>
      <c r="C24" s="38" t="s">
        <v>21</v>
      </c>
      <c r="D24" s="38" t="str">
        <f t="shared" si="0"/>
        <v>DipendenteCOMM DIF</v>
      </c>
      <c r="E24" s="35">
        <v>3106</v>
      </c>
      <c r="F24" s="39">
        <f t="shared" si="4"/>
        <v>43484</v>
      </c>
      <c r="G24" s="84">
        <f t="shared" si="5"/>
        <v>62182.119999999995</v>
      </c>
      <c r="H24" s="39">
        <f t="shared" si="6"/>
        <v>5181.8433333333332</v>
      </c>
      <c r="I24" s="39" t="s">
        <v>11</v>
      </c>
      <c r="J24" s="60" t="s">
        <v>83</v>
      </c>
      <c r="K24" s="39"/>
      <c r="L24" s="39"/>
      <c r="M24" s="39"/>
      <c r="N24" s="39"/>
    </row>
    <row r="25" spans="1:14">
      <c r="A25" s="38" t="s">
        <v>37</v>
      </c>
      <c r="B25" s="38" t="s">
        <v>29</v>
      </c>
      <c r="C25" s="38" t="s">
        <v>15</v>
      </c>
      <c r="D25" s="38" t="str">
        <f t="shared" si="0"/>
        <v>DipendenteOP DIF</v>
      </c>
      <c r="E25" s="35">
        <v>3080</v>
      </c>
      <c r="F25" s="39">
        <f t="shared" si="4"/>
        <v>43120</v>
      </c>
      <c r="G25" s="84">
        <f t="shared" si="5"/>
        <v>61661.599999999999</v>
      </c>
      <c r="H25" s="39">
        <f t="shared" si="6"/>
        <v>5138.4666666666662</v>
      </c>
      <c r="I25" s="39" t="s">
        <v>13</v>
      </c>
      <c r="J25" s="60" t="s">
        <v>83</v>
      </c>
      <c r="K25" s="39"/>
      <c r="L25" s="39"/>
      <c r="M25" s="39"/>
      <c r="N25" s="39"/>
    </row>
    <row r="26" spans="1:14">
      <c r="A26" s="38" t="s">
        <v>38</v>
      </c>
      <c r="B26" s="38" t="s">
        <v>29</v>
      </c>
      <c r="C26" s="38" t="s">
        <v>10</v>
      </c>
      <c r="D26" s="38" t="str">
        <f t="shared" si="0"/>
        <v>DipendenteOP OFF</v>
      </c>
      <c r="E26" s="80">
        <v>5000</v>
      </c>
      <c r="F26" s="78">
        <f t="shared" si="4"/>
        <v>70000</v>
      </c>
      <c r="G26" s="84">
        <f t="shared" si="5"/>
        <v>100100</v>
      </c>
      <c r="H26" s="39">
        <f t="shared" si="6"/>
        <v>8341.6666666666661</v>
      </c>
      <c r="I26" s="39" t="s">
        <v>11</v>
      </c>
      <c r="J26" s="60" t="s">
        <v>11</v>
      </c>
      <c r="K26" s="39" t="s">
        <v>128</v>
      </c>
      <c r="L26" s="39"/>
      <c r="M26" s="39" t="s">
        <v>72</v>
      </c>
      <c r="N26" s="39">
        <v>4178</v>
      </c>
    </row>
    <row r="27" spans="1:14">
      <c r="A27" s="38" t="s">
        <v>39</v>
      </c>
      <c r="B27" s="38" t="s">
        <v>29</v>
      </c>
      <c r="C27" s="38" t="s">
        <v>15</v>
      </c>
      <c r="D27" s="38" t="str">
        <f t="shared" si="0"/>
        <v>DipendenteOP DIF</v>
      </c>
      <c r="E27" s="35">
        <v>3086</v>
      </c>
      <c r="F27" s="39">
        <f t="shared" si="4"/>
        <v>43204</v>
      </c>
      <c r="G27" s="84">
        <f t="shared" si="5"/>
        <v>61781.719999999994</v>
      </c>
      <c r="H27" s="39">
        <f t="shared" si="6"/>
        <v>5148.4766666666665</v>
      </c>
      <c r="I27" s="39" t="s">
        <v>11</v>
      </c>
      <c r="J27" s="60" t="s">
        <v>83</v>
      </c>
      <c r="K27" s="39" t="s">
        <v>125</v>
      </c>
      <c r="L27" s="39"/>
      <c r="M27" s="39"/>
      <c r="N27" s="39"/>
    </row>
    <row r="28" spans="1:14">
      <c r="A28" s="38" t="s">
        <v>40</v>
      </c>
      <c r="B28" s="38" t="s">
        <v>29</v>
      </c>
      <c r="C28" s="38" t="s">
        <v>15</v>
      </c>
      <c r="D28" s="38" t="str">
        <f t="shared" si="0"/>
        <v>DipendenteOP DIF</v>
      </c>
      <c r="E28" s="35">
        <v>3079.51</v>
      </c>
      <c r="F28" s="39">
        <f t="shared" si="4"/>
        <v>43113.14</v>
      </c>
      <c r="G28" s="84">
        <f t="shared" si="5"/>
        <v>61651.790199999996</v>
      </c>
      <c r="H28" s="39">
        <f t="shared" si="6"/>
        <v>5137.649183333333</v>
      </c>
      <c r="I28" s="39" t="s">
        <v>13</v>
      </c>
      <c r="J28" s="60" t="s">
        <v>83</v>
      </c>
      <c r="K28" s="84" t="s">
        <v>121</v>
      </c>
      <c r="L28" s="84">
        <v>2857</v>
      </c>
      <c r="M28" s="39"/>
      <c r="N28" s="39"/>
    </row>
    <row r="29" spans="1:14">
      <c r="A29" s="38" t="s">
        <v>41</v>
      </c>
      <c r="B29" s="38" t="s">
        <v>29</v>
      </c>
      <c r="C29" s="38" t="s">
        <v>32</v>
      </c>
      <c r="D29" s="38" t="str">
        <f t="shared" si="0"/>
        <v>DipendenteAMM</v>
      </c>
      <c r="E29" s="80">
        <v>5180</v>
      </c>
      <c r="F29" s="78">
        <f t="shared" si="4"/>
        <v>72520</v>
      </c>
      <c r="G29" s="84">
        <f t="shared" si="5"/>
        <v>103703.59999999999</v>
      </c>
      <c r="H29" s="39">
        <f t="shared" si="6"/>
        <v>8641.9666666666653</v>
      </c>
      <c r="I29" s="39" t="s">
        <v>11</v>
      </c>
      <c r="J29" s="60" t="s">
        <v>11</v>
      </c>
      <c r="K29" s="39"/>
      <c r="L29" s="39"/>
      <c r="M29" s="39" t="s">
        <v>71</v>
      </c>
      <c r="N29" s="39">
        <v>4152</v>
      </c>
    </row>
    <row r="30" spans="1:14">
      <c r="A30" s="38" t="s">
        <v>115</v>
      </c>
      <c r="B30" s="38" t="s">
        <v>9</v>
      </c>
      <c r="C30" s="38" t="s">
        <v>10</v>
      </c>
      <c r="D30" s="38" t="str">
        <f t="shared" si="0"/>
        <v>CollaboratoreOP OFF</v>
      </c>
      <c r="E30" s="84">
        <v>3700</v>
      </c>
      <c r="F30" s="39">
        <f t="shared" ref="F30" si="7">+E30*12</f>
        <v>44400</v>
      </c>
      <c r="G30" s="39">
        <f t="shared" ref="G30" si="8">+F30*$B$44</f>
        <v>51948</v>
      </c>
      <c r="H30" s="39">
        <f t="shared" ref="H30" si="9">+E30*$B$44</f>
        <v>4329</v>
      </c>
      <c r="I30" s="39" t="s">
        <v>13</v>
      </c>
      <c r="J30" s="60" t="s">
        <v>83</v>
      </c>
      <c r="K30" s="39"/>
      <c r="L30" s="39"/>
      <c r="M30" s="39"/>
      <c r="N30" s="39"/>
    </row>
    <row r="31" spans="1:14">
      <c r="A31" s="38" t="s">
        <v>118</v>
      </c>
      <c r="B31" s="38" t="s">
        <v>29</v>
      </c>
      <c r="C31" s="38" t="s">
        <v>24</v>
      </c>
      <c r="D31" s="38" t="str">
        <f t="shared" si="0"/>
        <v>DipendenteCOMM OFF</v>
      </c>
      <c r="E31" s="35">
        <v>2929</v>
      </c>
      <c r="F31" s="39">
        <f t="shared" ref="F31" si="10">+E31*14</f>
        <v>41006</v>
      </c>
      <c r="G31" s="39">
        <f>+F31*$A$44</f>
        <v>58638.579999999994</v>
      </c>
      <c r="H31" s="39">
        <f t="shared" ref="H31" si="11">+G31/12</f>
        <v>4886.5483333333332</v>
      </c>
      <c r="I31" s="39"/>
      <c r="J31" s="60"/>
      <c r="K31" s="39"/>
      <c r="L31" s="39"/>
      <c r="M31" s="82"/>
      <c r="N31" s="83"/>
    </row>
    <row r="32" spans="1:14">
      <c r="A32" s="38" t="s">
        <v>122</v>
      </c>
      <c r="B32" s="38" t="s">
        <v>26</v>
      </c>
      <c r="C32" s="38" t="s">
        <v>123</v>
      </c>
      <c r="D32" s="38" t="str">
        <f t="shared" si="0"/>
        <v>ConsulenteStruttura offensiva</v>
      </c>
      <c r="E32" s="35">
        <f>+F32/12</f>
        <v>4166.666666666667</v>
      </c>
      <c r="F32" s="39">
        <v>50000</v>
      </c>
      <c r="G32" s="39">
        <f>+F32</f>
        <v>50000</v>
      </c>
      <c r="H32" s="39">
        <v>4167</v>
      </c>
      <c r="I32" s="35" t="s">
        <v>13</v>
      </c>
      <c r="J32" s="60"/>
      <c r="K32" s="78" t="s">
        <v>116</v>
      </c>
      <c r="L32" s="78">
        <v>2500</v>
      </c>
      <c r="M32" s="131" t="s">
        <v>117</v>
      </c>
      <c r="N32" s="132"/>
    </row>
    <row r="33" spans="1:14">
      <c r="A33" s="38"/>
      <c r="B33" s="38"/>
      <c r="C33" s="38"/>
      <c r="D33" s="38"/>
      <c r="E33" s="35"/>
      <c r="F33" s="39"/>
      <c r="G33" s="39"/>
      <c r="H33" s="39"/>
      <c r="I33" s="39"/>
      <c r="J33" s="60"/>
      <c r="K33" s="78" t="s">
        <v>106</v>
      </c>
      <c r="L33" s="78">
        <v>2400</v>
      </c>
      <c r="M33" s="131" t="s">
        <v>107</v>
      </c>
      <c r="N33" s="132"/>
    </row>
    <row r="34" spans="1:14" ht="5.25" customHeight="1"/>
    <row r="35" spans="1:14" ht="5.25" customHeight="1"/>
    <row r="36" spans="1:14" ht="5.25" customHeight="1"/>
    <row r="37" spans="1:14" ht="5.25" customHeight="1"/>
    <row r="38" spans="1:14" ht="5.25" customHeight="1"/>
    <row r="39" spans="1:14" ht="5.25" customHeight="1"/>
    <row r="40" spans="1:14" ht="5.25" customHeight="1"/>
    <row r="41" spans="1:14" ht="5.25" customHeight="1"/>
    <row r="42" spans="1:14" ht="3" customHeight="1"/>
    <row r="43" spans="1:14">
      <c r="A43" s="40">
        <v>40179</v>
      </c>
    </row>
    <row r="44" spans="1:14" ht="14.25" customHeight="1">
      <c r="A44" s="37">
        <v>1.43</v>
      </c>
      <c r="B44" s="37">
        <v>1.17</v>
      </c>
    </row>
    <row r="48" spans="1:14">
      <c r="A48"/>
      <c r="B48" s="42" t="s">
        <v>78</v>
      </c>
      <c r="C48"/>
    </row>
    <row r="49" spans="1:6">
      <c r="A49" s="42" t="s">
        <v>74</v>
      </c>
      <c r="B49" t="s">
        <v>77</v>
      </c>
      <c r="C49" t="s">
        <v>79</v>
      </c>
    </row>
    <row r="50" spans="1:6">
      <c r="A50" s="43" t="s">
        <v>69</v>
      </c>
      <c r="B50" s="45">
        <v>2</v>
      </c>
      <c r="C50" s="46">
        <v>12434.470000000001</v>
      </c>
      <c r="E50" s="81"/>
      <c r="F50" s="81"/>
    </row>
    <row r="51" spans="1:6">
      <c r="A51" s="44" t="s">
        <v>44</v>
      </c>
      <c r="B51" s="45">
        <v>2</v>
      </c>
      <c r="C51" s="46">
        <v>12434.470000000001</v>
      </c>
      <c r="E51" s="81"/>
      <c r="F51" s="81"/>
    </row>
    <row r="52" spans="1:6">
      <c r="A52" s="43" t="s">
        <v>9</v>
      </c>
      <c r="B52" s="45">
        <v>12</v>
      </c>
      <c r="C52" s="46">
        <v>6165.0225</v>
      </c>
      <c r="E52" s="81"/>
      <c r="F52" s="81"/>
    </row>
    <row r="53" spans="1:6">
      <c r="A53" s="44" t="s">
        <v>32</v>
      </c>
      <c r="B53" s="45">
        <v>1</v>
      </c>
      <c r="C53" s="46">
        <v>2086.1099999999997</v>
      </c>
      <c r="E53" s="81"/>
      <c r="F53" s="81"/>
    </row>
    <row r="54" spans="1:6">
      <c r="A54" s="44" t="s">
        <v>21</v>
      </c>
      <c r="B54" s="45">
        <v>1</v>
      </c>
      <c r="C54" s="46">
        <v>5649.9299999999994</v>
      </c>
      <c r="E54" s="81"/>
      <c r="F54" s="81"/>
    </row>
    <row r="55" spans="1:6">
      <c r="A55" s="44" t="s">
        <v>24</v>
      </c>
      <c r="B55" s="45">
        <v>1</v>
      </c>
      <c r="C55" s="46">
        <v>3899.6099999999997</v>
      </c>
      <c r="E55" s="81"/>
      <c r="F55" s="81"/>
    </row>
    <row r="56" spans="1:6">
      <c r="A56" s="44" t="s">
        <v>15</v>
      </c>
      <c r="B56" s="45">
        <v>1</v>
      </c>
      <c r="C56" s="46">
        <v>5089.5</v>
      </c>
      <c r="E56" s="81"/>
      <c r="F56" s="81"/>
    </row>
    <row r="57" spans="1:6">
      <c r="A57" s="44" t="s">
        <v>10</v>
      </c>
      <c r="B57" s="45">
        <v>8</v>
      </c>
      <c r="C57" s="46">
        <v>7156.8899999999994</v>
      </c>
      <c r="E57" s="81"/>
      <c r="F57" s="81"/>
    </row>
    <row r="58" spans="1:6">
      <c r="A58" s="43" t="s">
        <v>26</v>
      </c>
      <c r="B58" s="45">
        <v>2</v>
      </c>
      <c r="C58" s="46">
        <v>5685.1333333333332</v>
      </c>
      <c r="E58" s="81"/>
      <c r="F58" s="81"/>
    </row>
    <row r="59" spans="1:6">
      <c r="A59" s="44" t="s">
        <v>15</v>
      </c>
      <c r="B59" s="45">
        <v>1</v>
      </c>
      <c r="C59" s="46">
        <v>7203.6</v>
      </c>
      <c r="E59" s="81"/>
      <c r="F59" s="81"/>
    </row>
    <row r="60" spans="1:6">
      <c r="A60" s="44" t="s">
        <v>10</v>
      </c>
      <c r="B60" s="45">
        <v>1</v>
      </c>
      <c r="C60" s="46">
        <v>4166.666666666667</v>
      </c>
      <c r="E60" s="81"/>
      <c r="F60" s="81"/>
    </row>
    <row r="61" spans="1:6">
      <c r="A61" s="43" t="s">
        <v>29</v>
      </c>
      <c r="B61" s="45">
        <v>13</v>
      </c>
      <c r="C61" s="46">
        <v>6149.5787833333343</v>
      </c>
      <c r="E61" s="81"/>
      <c r="F61" s="81"/>
    </row>
    <row r="62" spans="1:6">
      <c r="A62" s="44" t="s">
        <v>32</v>
      </c>
      <c r="B62" s="45">
        <v>2</v>
      </c>
      <c r="C62" s="46">
        <v>5791.6191666666664</v>
      </c>
      <c r="E62" s="81"/>
      <c r="F62" s="81"/>
    </row>
    <row r="63" spans="1:6">
      <c r="A63" s="44" t="s">
        <v>21</v>
      </c>
      <c r="B63" s="45">
        <v>1</v>
      </c>
      <c r="C63" s="46">
        <v>5181.8433333333332</v>
      </c>
      <c r="E63" s="81"/>
      <c r="F63" s="81"/>
    </row>
    <row r="64" spans="1:6">
      <c r="A64" s="44" t="s">
        <v>24</v>
      </c>
      <c r="B64" s="45">
        <v>2</v>
      </c>
      <c r="C64" s="46">
        <v>6323.8174999999992</v>
      </c>
      <c r="E64" s="81"/>
      <c r="F64" s="81"/>
    </row>
    <row r="65" spans="1:6">
      <c r="A65" s="44" t="s">
        <v>15</v>
      </c>
      <c r="B65" s="45">
        <v>6</v>
      </c>
      <c r="C65" s="46">
        <v>6006.4993083333329</v>
      </c>
      <c r="E65" s="81"/>
      <c r="F65" s="81"/>
    </row>
    <row r="66" spans="1:6">
      <c r="A66" s="44" t="s">
        <v>10</v>
      </c>
      <c r="B66" s="45">
        <v>2</v>
      </c>
      <c r="C66" s="46">
        <v>7246.4058333333323</v>
      </c>
      <c r="E66" s="81"/>
      <c r="F66" s="81"/>
    </row>
    <row r="67" spans="1:6">
      <c r="A67" s="43" t="s">
        <v>76</v>
      </c>
      <c r="B67" s="45">
        <v>29</v>
      </c>
      <c r="C67" s="46">
        <v>6557.3793396551719</v>
      </c>
      <c r="E67" s="81"/>
      <c r="F67" s="81"/>
    </row>
    <row r="68" spans="1:6">
      <c r="E68" s="81"/>
      <c r="F68" s="81"/>
    </row>
    <row r="69" spans="1:6">
      <c r="E69" s="81"/>
      <c r="F69" s="81"/>
    </row>
  </sheetData>
  <mergeCells count="2">
    <mergeCell ref="M32:N32"/>
    <mergeCell ref="M33:N33"/>
  </mergeCells>
  <pageMargins left="0.7" right="0.7" top="0.75" bottom="0.75" header="0.3" footer="0.3"/>
  <pageSetup paperSize="9" orientation="portrait" horizontalDpi="300" verticalDpi="300" r:id="rId2"/>
  <ignoredErrors>
    <ignoredError sqref="F30" formula="1"/>
  </ignoredError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9"/>
  <sheetViews>
    <sheetView zoomScaleNormal="100"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C24" sqref="C24"/>
    </sheetView>
  </sheetViews>
  <sheetFormatPr defaultRowHeight="15"/>
  <cols>
    <col min="1" max="1" width="20.140625" style="37" customWidth="1"/>
    <col min="2" max="2" width="26.42578125" style="37" bestFit="1" customWidth="1"/>
    <col min="3" max="3" width="27.8554687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2" si="0">+B3&amp;C3</f>
        <v xml:space="preserve">Amministratore Direzione </v>
      </c>
      <c r="E3" s="35">
        <v>11621</v>
      </c>
      <c r="F3" s="39">
        <f t="shared" ref="F3:F15" si="1">+E3*12</f>
        <v>139452</v>
      </c>
      <c r="G3" s="84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35">
        <v>11621</v>
      </c>
      <c r="F4" s="39">
        <f t="shared" si="1"/>
        <v>139452</v>
      </c>
      <c r="G4" s="84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8</v>
      </c>
      <c r="B5" s="38" t="s">
        <v>9</v>
      </c>
      <c r="C5" s="38" t="s">
        <v>10</v>
      </c>
      <c r="D5" s="38" t="str">
        <f t="shared" si="0"/>
        <v>CollaboratoreOP OFF</v>
      </c>
      <c r="E5" s="35">
        <v>6767</v>
      </c>
      <c r="F5" s="39">
        <f t="shared" si="1"/>
        <v>81204</v>
      </c>
      <c r="G5" s="84">
        <f t="shared" ref="G5:G15" si="2">+F5*$B$44</f>
        <v>95008.68</v>
      </c>
      <c r="H5" s="39">
        <f t="shared" ref="H5:H15" si="3">+E5*$B$44</f>
        <v>7917.3899999999994</v>
      </c>
      <c r="I5" s="39" t="s">
        <v>13</v>
      </c>
      <c r="J5" s="60" t="s">
        <v>83</v>
      </c>
      <c r="K5" s="39"/>
      <c r="L5" s="39"/>
      <c r="M5" s="39"/>
      <c r="N5" s="39"/>
    </row>
    <row r="6" spans="1:14">
      <c r="A6" s="38" t="s">
        <v>12</v>
      </c>
      <c r="B6" s="38" t="s">
        <v>9</v>
      </c>
      <c r="C6" s="38" t="s">
        <v>10</v>
      </c>
      <c r="D6" s="38" t="str">
        <f t="shared" si="0"/>
        <v>CollaboratoreOP OFF</v>
      </c>
      <c r="E6" s="35">
        <v>6767</v>
      </c>
      <c r="F6" s="39">
        <f t="shared" si="1"/>
        <v>81204</v>
      </c>
      <c r="G6" s="84">
        <f t="shared" si="2"/>
        <v>95008.68</v>
      </c>
      <c r="H6" s="39">
        <f t="shared" si="3"/>
        <v>7917.3899999999994</v>
      </c>
      <c r="I6" s="39" t="s">
        <v>13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35">
        <v>3333</v>
      </c>
      <c r="F7" s="39">
        <f t="shared" si="1"/>
        <v>39996</v>
      </c>
      <c r="G7" s="84">
        <f t="shared" si="2"/>
        <v>46795.32</v>
      </c>
      <c r="H7" s="39">
        <f t="shared" si="3"/>
        <v>3899.6099999999997</v>
      </c>
      <c r="I7" s="39" t="s">
        <v>11</v>
      </c>
      <c r="J7" s="60" t="s">
        <v>83</v>
      </c>
      <c r="K7" s="39"/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35">
        <v>4350</v>
      </c>
      <c r="F8" s="39">
        <f t="shared" si="1"/>
        <v>52200</v>
      </c>
      <c r="G8" s="84">
        <f t="shared" si="2"/>
        <v>61073.999999999993</v>
      </c>
      <c r="H8" s="39">
        <f t="shared" si="3"/>
        <v>5089.5</v>
      </c>
      <c r="I8" s="39" t="s">
        <v>13</v>
      </c>
      <c r="J8" s="60" t="s">
        <v>83</v>
      </c>
      <c r="K8" s="39" t="s">
        <v>119</v>
      </c>
      <c r="L8" s="39">
        <v>3570</v>
      </c>
      <c r="M8" s="39" t="s">
        <v>120</v>
      </c>
      <c r="N8" s="39"/>
    </row>
    <row r="9" spans="1:14">
      <c r="A9" s="38" t="s">
        <v>16</v>
      </c>
      <c r="B9" s="38" t="s">
        <v>9</v>
      </c>
      <c r="C9" s="38" t="s">
        <v>10</v>
      </c>
      <c r="D9" s="38" t="str">
        <f t="shared" si="0"/>
        <v>CollaboratoreOP OFF</v>
      </c>
      <c r="E9" s="35">
        <v>6605</v>
      </c>
      <c r="F9" s="39">
        <f t="shared" si="1"/>
        <v>79260</v>
      </c>
      <c r="G9" s="84">
        <f t="shared" si="2"/>
        <v>92734.2</v>
      </c>
      <c r="H9" s="39">
        <f t="shared" si="3"/>
        <v>7727.8499999999995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17</v>
      </c>
      <c r="B10" s="38" t="s">
        <v>9</v>
      </c>
      <c r="C10" s="38" t="s">
        <v>10</v>
      </c>
      <c r="D10" s="38" t="str">
        <f t="shared" si="0"/>
        <v>CollaboratoreOP OFF</v>
      </c>
      <c r="E10" s="35">
        <v>4250</v>
      </c>
      <c r="F10" s="39">
        <f t="shared" si="1"/>
        <v>51000</v>
      </c>
      <c r="G10" s="84">
        <f t="shared" si="2"/>
        <v>59670</v>
      </c>
      <c r="H10" s="39">
        <f t="shared" si="3"/>
        <v>4972.5</v>
      </c>
      <c r="I10" s="39" t="s">
        <v>13</v>
      </c>
      <c r="J10" s="60" t="s">
        <v>83</v>
      </c>
      <c r="K10" s="39" t="s">
        <v>119</v>
      </c>
      <c r="L10" s="39">
        <v>3820</v>
      </c>
      <c r="M10" s="39"/>
      <c r="N10" s="39"/>
    </row>
    <row r="11" spans="1:14">
      <c r="A11" s="38" t="s">
        <v>18</v>
      </c>
      <c r="B11" s="38" t="s">
        <v>9</v>
      </c>
      <c r="C11" s="38" t="s">
        <v>10</v>
      </c>
      <c r="D11" s="38" t="str">
        <f t="shared" si="0"/>
        <v>CollaboratoreOP OFF</v>
      </c>
      <c r="E11" s="35">
        <v>6600</v>
      </c>
      <c r="F11" s="39">
        <f t="shared" si="1"/>
        <v>79200</v>
      </c>
      <c r="G11" s="84">
        <f t="shared" si="2"/>
        <v>92664</v>
      </c>
      <c r="H11" s="39">
        <f t="shared" si="3"/>
        <v>7721.9999999999991</v>
      </c>
      <c r="I11" s="39" t="s">
        <v>13</v>
      </c>
      <c r="J11" s="60" t="s">
        <v>83</v>
      </c>
      <c r="K11" s="39" t="s">
        <v>119</v>
      </c>
      <c r="L11" s="35">
        <v>5793</v>
      </c>
      <c r="M11" s="39"/>
      <c r="N11" s="39"/>
    </row>
    <row r="12" spans="1:14">
      <c r="A12" s="38" t="s">
        <v>19</v>
      </c>
      <c r="B12" s="38" t="s">
        <v>9</v>
      </c>
      <c r="C12" s="38" t="s">
        <v>10</v>
      </c>
      <c r="D12" s="38" t="str">
        <f t="shared" si="0"/>
        <v>CollaboratoreOP OFF</v>
      </c>
      <c r="E12" s="35">
        <v>6515</v>
      </c>
      <c r="F12" s="39">
        <f t="shared" si="1"/>
        <v>78180</v>
      </c>
      <c r="G12" s="84">
        <f t="shared" si="2"/>
        <v>91470.599999999991</v>
      </c>
      <c r="H12" s="39">
        <f t="shared" si="3"/>
        <v>7622.5499999999993</v>
      </c>
      <c r="I12" s="39" t="s">
        <v>13</v>
      </c>
      <c r="J12" s="60" t="s">
        <v>83</v>
      </c>
      <c r="K12" s="39"/>
      <c r="L12" s="39"/>
      <c r="M12" s="39"/>
      <c r="N12" s="39"/>
    </row>
    <row r="13" spans="1:14">
      <c r="A13" s="38" t="s">
        <v>46</v>
      </c>
      <c r="B13" s="38" t="s">
        <v>9</v>
      </c>
      <c r="C13" s="38" t="s">
        <v>32</v>
      </c>
      <c r="D13" s="38" t="str">
        <f t="shared" si="0"/>
        <v>CollaboratoreAMM</v>
      </c>
      <c r="E13" s="35">
        <v>1783</v>
      </c>
      <c r="F13" s="39">
        <f t="shared" si="1"/>
        <v>21396</v>
      </c>
      <c r="G13" s="84">
        <f t="shared" si="2"/>
        <v>25033.32</v>
      </c>
      <c r="H13" s="39">
        <f t="shared" si="3"/>
        <v>2086.1099999999997</v>
      </c>
      <c r="I13" s="39" t="s">
        <v>13</v>
      </c>
      <c r="J13" s="60" t="s">
        <v>83</v>
      </c>
      <c r="K13" s="39"/>
      <c r="L13" s="39"/>
      <c r="M13" s="39"/>
      <c r="N13" s="39"/>
    </row>
    <row r="14" spans="1:14">
      <c r="A14" s="38" t="s">
        <v>20</v>
      </c>
      <c r="B14" s="38" t="s">
        <v>9</v>
      </c>
      <c r="C14" s="38" t="s">
        <v>21</v>
      </c>
      <c r="D14" s="38" t="str">
        <f t="shared" si="0"/>
        <v>CollaboratoreCOMM DIF</v>
      </c>
      <c r="E14" s="35">
        <v>4829</v>
      </c>
      <c r="F14" s="39">
        <f t="shared" si="1"/>
        <v>57948</v>
      </c>
      <c r="G14" s="84">
        <f t="shared" si="2"/>
        <v>67799.159999999989</v>
      </c>
      <c r="H14" s="39">
        <f t="shared" si="3"/>
        <v>5649.9299999999994</v>
      </c>
      <c r="I14" s="39" t="s">
        <v>11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35">
        <v>7732</v>
      </c>
      <c r="F15" s="39">
        <f t="shared" si="1"/>
        <v>92784</v>
      </c>
      <c r="G15" s="84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25</v>
      </c>
      <c r="B16" s="38" t="s">
        <v>26</v>
      </c>
      <c r="C16" s="38" t="s">
        <v>15</v>
      </c>
      <c r="D16" s="38" t="str">
        <f t="shared" si="0"/>
        <v>ConsulenteOP DIF</v>
      </c>
      <c r="E16" s="39">
        <v>6670</v>
      </c>
      <c r="F16" s="39">
        <f>+E16*12</f>
        <v>80040</v>
      </c>
      <c r="G16" s="39">
        <f>+F16*(1+4%)</f>
        <v>83241.600000000006</v>
      </c>
      <c r="H16" s="39">
        <f>+G16/12+E16*0.04</f>
        <v>7203.6</v>
      </c>
      <c r="I16" s="39" t="s">
        <v>13</v>
      </c>
      <c r="J16" s="60" t="s">
        <v>83</v>
      </c>
      <c r="K16" s="39" t="s">
        <v>119</v>
      </c>
      <c r="L16" s="39"/>
      <c r="M16" s="39"/>
      <c r="N16" s="39"/>
    </row>
    <row r="17" spans="1:14">
      <c r="A17" s="38" t="s">
        <v>27</v>
      </c>
      <c r="B17" s="38" t="s">
        <v>26</v>
      </c>
      <c r="C17" s="38" t="s">
        <v>10</v>
      </c>
      <c r="D17" s="38" t="str">
        <f t="shared" si="0"/>
        <v>ConsulenteOP OFF</v>
      </c>
      <c r="E17" s="39">
        <f>+F17/12</f>
        <v>4166.666666666667</v>
      </c>
      <c r="F17" s="39">
        <v>50000</v>
      </c>
      <c r="G17" s="39">
        <f>+F17</f>
        <v>50000</v>
      </c>
      <c r="H17" s="39">
        <f>+G17/12</f>
        <v>4166.666666666667</v>
      </c>
      <c r="I17" s="39" t="s">
        <v>13</v>
      </c>
      <c r="J17" s="60" t="s">
        <v>83</v>
      </c>
      <c r="K17" s="39"/>
      <c r="L17" s="39"/>
      <c r="M17" s="39"/>
      <c r="N17" s="39"/>
    </row>
    <row r="18" spans="1:14">
      <c r="A18" s="38" t="s">
        <v>28</v>
      </c>
      <c r="B18" s="38" t="s">
        <v>29</v>
      </c>
      <c r="C18" s="38" t="s">
        <v>15</v>
      </c>
      <c r="D18" s="38" t="str">
        <f t="shared" si="0"/>
        <v>DipendenteOP DIF</v>
      </c>
      <c r="E18" s="35">
        <v>5035</v>
      </c>
      <c r="F18" s="39">
        <f t="shared" ref="F18:F29" si="4">+E18*14</f>
        <v>70490</v>
      </c>
      <c r="G18" s="84">
        <f t="shared" ref="G18:G29" si="5">+F18*$A$44</f>
        <v>100800.7</v>
      </c>
      <c r="H18" s="39">
        <f>+G18/12</f>
        <v>8400.0583333333325</v>
      </c>
      <c r="I18" s="39" t="s">
        <v>11</v>
      </c>
      <c r="J18" s="60" t="s">
        <v>83</v>
      </c>
      <c r="K18" s="39"/>
      <c r="L18" s="39"/>
      <c r="M18" s="39"/>
      <c r="N18" s="39"/>
    </row>
    <row r="19" spans="1:14">
      <c r="A19" s="38" t="s">
        <v>30</v>
      </c>
      <c r="B19" s="38" t="s">
        <v>29</v>
      </c>
      <c r="C19" s="38" t="s">
        <v>24</v>
      </c>
      <c r="D19" s="38" t="str">
        <f t="shared" si="0"/>
        <v>DipendenteCOMM OFF</v>
      </c>
      <c r="E19" s="35">
        <v>4652</v>
      </c>
      <c r="F19" s="39">
        <f t="shared" si="4"/>
        <v>65128</v>
      </c>
      <c r="G19" s="84">
        <f t="shared" si="5"/>
        <v>93133.04</v>
      </c>
      <c r="H19" s="39">
        <f t="shared" ref="H19:H29" si="6">+G19/12</f>
        <v>7761.0866666666661</v>
      </c>
      <c r="I19" s="39" t="s">
        <v>11</v>
      </c>
      <c r="J19" s="60" t="s">
        <v>83</v>
      </c>
      <c r="K19" s="39"/>
      <c r="L19" s="39"/>
      <c r="M19" s="39"/>
      <c r="N19" s="39"/>
    </row>
    <row r="20" spans="1:14">
      <c r="A20" s="38" t="s">
        <v>31</v>
      </c>
      <c r="B20" s="38" t="s">
        <v>29</v>
      </c>
      <c r="C20" s="38" t="s">
        <v>32</v>
      </c>
      <c r="D20" s="38" t="str">
        <f t="shared" si="0"/>
        <v>DipendenteAMM</v>
      </c>
      <c r="E20" s="35">
        <v>1763</v>
      </c>
      <c r="F20" s="39">
        <f t="shared" si="4"/>
        <v>24682</v>
      </c>
      <c r="G20" s="84">
        <f t="shared" si="5"/>
        <v>35295.26</v>
      </c>
      <c r="H20" s="39">
        <f t="shared" si="6"/>
        <v>2941.271666666667</v>
      </c>
      <c r="I20" s="39" t="s">
        <v>13</v>
      </c>
      <c r="J20" s="60" t="s">
        <v>83</v>
      </c>
      <c r="K20" s="39"/>
      <c r="L20" s="39"/>
      <c r="M20" s="39"/>
      <c r="N20" s="39"/>
    </row>
    <row r="21" spans="1:14">
      <c r="A21" s="38" t="s">
        <v>33</v>
      </c>
      <c r="B21" s="38" t="s">
        <v>29</v>
      </c>
      <c r="C21" s="38" t="s">
        <v>10</v>
      </c>
      <c r="D21" s="38" t="str">
        <f t="shared" si="0"/>
        <v>DipendenteOP OFF</v>
      </c>
      <c r="E21" s="35">
        <v>3687</v>
      </c>
      <c r="F21" s="39">
        <f t="shared" si="4"/>
        <v>51618</v>
      </c>
      <c r="G21" s="84">
        <f t="shared" si="5"/>
        <v>73813.739999999991</v>
      </c>
      <c r="H21" s="39">
        <f t="shared" si="6"/>
        <v>6151.1449999999995</v>
      </c>
      <c r="I21" s="39" t="s">
        <v>13</v>
      </c>
      <c r="J21" s="60" t="s">
        <v>83</v>
      </c>
      <c r="K21" s="39"/>
      <c r="L21" s="39"/>
      <c r="M21" s="39"/>
      <c r="N21" s="39"/>
    </row>
    <row r="22" spans="1:14">
      <c r="A22" s="38" t="s">
        <v>34</v>
      </c>
      <c r="B22" s="38" t="s">
        <v>29</v>
      </c>
      <c r="C22" s="38" t="s">
        <v>15</v>
      </c>
      <c r="D22" s="38" t="str">
        <f t="shared" si="0"/>
        <v>DipendenteOP DIF</v>
      </c>
      <c r="E22" s="80">
        <f>+F22/14</f>
        <v>3214.2857142857142</v>
      </c>
      <c r="F22" s="78">
        <v>45000</v>
      </c>
      <c r="G22" s="84">
        <f t="shared" si="5"/>
        <v>64350</v>
      </c>
      <c r="H22" s="39">
        <f t="shared" si="6"/>
        <v>5362.5</v>
      </c>
      <c r="I22" s="39" t="s">
        <v>13</v>
      </c>
      <c r="J22" s="60" t="s">
        <v>83</v>
      </c>
      <c r="K22" s="39" t="s">
        <v>110</v>
      </c>
      <c r="L22" s="39">
        <v>2714</v>
      </c>
      <c r="M22" s="39" t="s">
        <v>111</v>
      </c>
      <c r="N22" s="39"/>
    </row>
    <row r="23" spans="1:14">
      <c r="A23" s="38" t="s">
        <v>35</v>
      </c>
      <c r="B23" s="38" t="s">
        <v>29</v>
      </c>
      <c r="C23" s="38" t="s">
        <v>15</v>
      </c>
      <c r="D23" s="38" t="str">
        <f t="shared" si="0"/>
        <v>DipendenteOP DIF</v>
      </c>
      <c r="E23" s="35">
        <v>4107</v>
      </c>
      <c r="F23" s="39">
        <f t="shared" si="4"/>
        <v>57498</v>
      </c>
      <c r="G23" s="39">
        <f t="shared" si="5"/>
        <v>82222.14</v>
      </c>
      <c r="H23" s="39">
        <f t="shared" si="6"/>
        <v>6851.8450000000003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36</v>
      </c>
      <c r="B24" s="38" t="s">
        <v>29</v>
      </c>
      <c r="C24" s="38" t="s">
        <v>21</v>
      </c>
      <c r="D24" s="38" t="str">
        <f t="shared" si="0"/>
        <v>DipendenteCOMM DIF</v>
      </c>
      <c r="E24" s="35">
        <v>3106</v>
      </c>
      <c r="F24" s="39">
        <f t="shared" si="4"/>
        <v>43484</v>
      </c>
      <c r="G24" s="84">
        <f t="shared" si="5"/>
        <v>62182.119999999995</v>
      </c>
      <c r="H24" s="39">
        <f t="shared" si="6"/>
        <v>5181.8433333333332</v>
      </c>
      <c r="I24" s="39" t="s">
        <v>11</v>
      </c>
      <c r="J24" s="60" t="s">
        <v>83</v>
      </c>
      <c r="K24" s="39"/>
      <c r="L24" s="39"/>
      <c r="M24" s="39"/>
      <c r="N24" s="39"/>
    </row>
    <row r="25" spans="1:14">
      <c r="A25" s="38" t="s">
        <v>37</v>
      </c>
      <c r="B25" s="38" t="s">
        <v>29</v>
      </c>
      <c r="C25" s="38" t="s">
        <v>15</v>
      </c>
      <c r="D25" s="38" t="str">
        <f t="shared" si="0"/>
        <v>DipendenteOP DIF</v>
      </c>
      <c r="E25" s="35">
        <v>3080</v>
      </c>
      <c r="F25" s="39">
        <f t="shared" si="4"/>
        <v>43120</v>
      </c>
      <c r="G25" s="84">
        <f t="shared" si="5"/>
        <v>61661.599999999999</v>
      </c>
      <c r="H25" s="39">
        <f t="shared" si="6"/>
        <v>5138.4666666666662</v>
      </c>
      <c r="I25" s="39" t="s">
        <v>13</v>
      </c>
      <c r="J25" s="60" t="s">
        <v>83</v>
      </c>
      <c r="K25" s="39"/>
      <c r="L25" s="39"/>
      <c r="M25" s="39"/>
      <c r="N25" s="39"/>
    </row>
    <row r="26" spans="1:14">
      <c r="A26" s="38" t="s">
        <v>38</v>
      </c>
      <c r="B26" s="38" t="s">
        <v>29</v>
      </c>
      <c r="C26" s="38" t="s">
        <v>10</v>
      </c>
      <c r="D26" s="38" t="str">
        <f t="shared" si="0"/>
        <v>DipendenteOP OFF</v>
      </c>
      <c r="E26" s="80">
        <v>5000</v>
      </c>
      <c r="F26" s="78">
        <f t="shared" si="4"/>
        <v>70000</v>
      </c>
      <c r="G26" s="84">
        <f t="shared" si="5"/>
        <v>100100</v>
      </c>
      <c r="H26" s="39">
        <f t="shared" si="6"/>
        <v>8341.6666666666661</v>
      </c>
      <c r="I26" s="39" t="s">
        <v>11</v>
      </c>
      <c r="J26" s="60" t="s">
        <v>11</v>
      </c>
      <c r="K26" s="39"/>
      <c r="L26" s="39"/>
      <c r="M26" s="39" t="s">
        <v>72</v>
      </c>
      <c r="N26" s="39">
        <v>4178</v>
      </c>
    </row>
    <row r="27" spans="1:14">
      <c r="A27" s="38" t="s">
        <v>39</v>
      </c>
      <c r="B27" s="38" t="s">
        <v>29</v>
      </c>
      <c r="C27" s="38" t="s">
        <v>15</v>
      </c>
      <c r="D27" s="38" t="str">
        <f t="shared" si="0"/>
        <v>DipendenteOP DIF</v>
      </c>
      <c r="E27" s="35">
        <v>3086</v>
      </c>
      <c r="F27" s="39">
        <f t="shared" si="4"/>
        <v>43204</v>
      </c>
      <c r="G27" s="84">
        <f t="shared" si="5"/>
        <v>61781.719999999994</v>
      </c>
      <c r="H27" s="39">
        <f t="shared" si="6"/>
        <v>5148.4766666666665</v>
      </c>
      <c r="I27" s="39" t="s">
        <v>11</v>
      </c>
      <c r="J27" s="60" t="s">
        <v>83</v>
      </c>
      <c r="K27" s="39"/>
      <c r="L27" s="39"/>
      <c r="M27" s="39"/>
      <c r="N27" s="39"/>
    </row>
    <row r="28" spans="1:14">
      <c r="A28" s="38" t="s">
        <v>40</v>
      </c>
      <c r="B28" s="38" t="s">
        <v>29</v>
      </c>
      <c r="C28" s="38" t="s">
        <v>15</v>
      </c>
      <c r="D28" s="38" t="str">
        <f t="shared" si="0"/>
        <v>DipendenteOP DIF</v>
      </c>
      <c r="E28" s="35">
        <f>+(2857)</f>
        <v>2857</v>
      </c>
      <c r="F28" s="39">
        <f t="shared" si="4"/>
        <v>39998</v>
      </c>
      <c r="G28" s="84">
        <f t="shared" si="5"/>
        <v>57197.14</v>
      </c>
      <c r="H28" s="39">
        <f t="shared" si="6"/>
        <v>4766.4283333333333</v>
      </c>
      <c r="I28" s="39" t="s">
        <v>13</v>
      </c>
      <c r="J28" s="60" t="s">
        <v>83</v>
      </c>
      <c r="K28" s="84" t="s">
        <v>126</v>
      </c>
      <c r="L28" s="84">
        <v>2857</v>
      </c>
      <c r="M28" s="39"/>
      <c r="N28" s="39"/>
    </row>
    <row r="29" spans="1:14">
      <c r="A29" s="38" t="s">
        <v>41</v>
      </c>
      <c r="B29" s="38" t="s">
        <v>29</v>
      </c>
      <c r="C29" s="38" t="s">
        <v>32</v>
      </c>
      <c r="D29" s="38" t="str">
        <f t="shared" si="0"/>
        <v>DipendenteAMM</v>
      </c>
      <c r="E29" s="80">
        <v>5180</v>
      </c>
      <c r="F29" s="78">
        <f t="shared" si="4"/>
        <v>72520</v>
      </c>
      <c r="G29" s="84">
        <f t="shared" si="5"/>
        <v>103703.59999999999</v>
      </c>
      <c r="H29" s="39">
        <f t="shared" si="6"/>
        <v>8641.9666666666653</v>
      </c>
      <c r="I29" s="39" t="s">
        <v>11</v>
      </c>
      <c r="J29" s="60" t="s">
        <v>11</v>
      </c>
      <c r="K29" s="39"/>
      <c r="L29" s="39"/>
      <c r="M29" s="39" t="s">
        <v>71</v>
      </c>
      <c r="N29" s="39">
        <v>4152</v>
      </c>
    </row>
    <row r="30" spans="1:14">
      <c r="A30" s="38" t="s">
        <v>115</v>
      </c>
      <c r="B30" s="38" t="s">
        <v>9</v>
      </c>
      <c r="C30" s="38" t="s">
        <v>10</v>
      </c>
      <c r="D30" s="38" t="str">
        <f t="shared" si="0"/>
        <v>CollaboratoreOP OFF</v>
      </c>
      <c r="E30" s="84">
        <v>3700</v>
      </c>
      <c r="F30" s="39">
        <f t="shared" ref="F30" si="7">+E30*12</f>
        <v>44400</v>
      </c>
      <c r="G30" s="39">
        <f t="shared" ref="G30" si="8">+F30*$B$44</f>
        <v>51948</v>
      </c>
      <c r="H30" s="39">
        <f t="shared" ref="H30" si="9">+E30*$B$44</f>
        <v>4329</v>
      </c>
      <c r="I30" s="39" t="s">
        <v>13</v>
      </c>
      <c r="J30" s="60" t="s">
        <v>83</v>
      </c>
      <c r="K30" s="39"/>
      <c r="L30" s="39"/>
      <c r="M30" s="39"/>
      <c r="N30" s="39"/>
    </row>
    <row r="31" spans="1:14">
      <c r="A31" s="38" t="s">
        <v>118</v>
      </c>
      <c r="B31" s="38" t="s">
        <v>29</v>
      </c>
      <c r="C31" s="38" t="s">
        <v>24</v>
      </c>
      <c r="D31" s="38" t="str">
        <f t="shared" si="0"/>
        <v>DipendenteCOMM OFF</v>
      </c>
      <c r="E31" s="35">
        <v>2929</v>
      </c>
      <c r="F31" s="39">
        <f t="shared" ref="F31" si="10">+E31*14</f>
        <v>41006</v>
      </c>
      <c r="G31" s="39">
        <f>+F31*$A$44</f>
        <v>58638.579999999994</v>
      </c>
      <c r="H31" s="39">
        <f t="shared" ref="H31" si="11">+G31/12</f>
        <v>4886.5483333333332</v>
      </c>
      <c r="I31" s="39"/>
      <c r="J31" s="60"/>
      <c r="K31" s="39"/>
      <c r="L31" s="39"/>
      <c r="M31" s="82"/>
      <c r="N31" s="83"/>
    </row>
    <row r="32" spans="1:14">
      <c r="A32" s="38" t="s">
        <v>122</v>
      </c>
      <c r="B32" s="38" t="s">
        <v>26</v>
      </c>
      <c r="C32" s="38" t="s">
        <v>123</v>
      </c>
      <c r="D32" s="38" t="str">
        <f t="shared" si="0"/>
        <v>ConsulenteStruttura offensiva</v>
      </c>
      <c r="E32" s="35">
        <f>+F32/12</f>
        <v>4166.666666666667</v>
      </c>
      <c r="F32" s="39">
        <v>50000</v>
      </c>
      <c r="G32" s="39">
        <f>+F32</f>
        <v>50000</v>
      </c>
      <c r="H32" s="39">
        <v>4167</v>
      </c>
      <c r="I32" s="35" t="s">
        <v>13</v>
      </c>
      <c r="J32" s="60"/>
      <c r="K32" s="78" t="s">
        <v>116</v>
      </c>
      <c r="L32" s="78">
        <v>2500</v>
      </c>
      <c r="M32" s="131" t="s">
        <v>117</v>
      </c>
      <c r="N32" s="132"/>
    </row>
    <row r="33" spans="1:14">
      <c r="A33" s="38"/>
      <c r="B33" s="38"/>
      <c r="C33" s="38"/>
      <c r="D33" s="38"/>
      <c r="E33" s="35"/>
      <c r="F33" s="39"/>
      <c r="G33" s="39"/>
      <c r="H33" s="39"/>
      <c r="I33" s="39"/>
      <c r="J33" s="60"/>
      <c r="K33" s="78" t="s">
        <v>106</v>
      </c>
      <c r="L33" s="78">
        <v>2400</v>
      </c>
      <c r="M33" s="131" t="s">
        <v>107</v>
      </c>
      <c r="N33" s="132"/>
    </row>
    <row r="34" spans="1:14" ht="5.25" customHeight="1"/>
    <row r="35" spans="1:14" ht="5.25" customHeight="1"/>
    <row r="36" spans="1:14" ht="5.25" customHeight="1"/>
    <row r="37" spans="1:14" ht="5.25" customHeight="1"/>
    <row r="38" spans="1:14" ht="5.25" customHeight="1"/>
    <row r="39" spans="1:14" ht="5.25" customHeight="1"/>
    <row r="40" spans="1:14" ht="5.25" customHeight="1"/>
    <row r="41" spans="1:14" ht="5.25" customHeight="1"/>
    <row r="42" spans="1:14" ht="3" customHeight="1"/>
    <row r="43" spans="1:14">
      <c r="A43" s="40">
        <v>40179</v>
      </c>
    </row>
    <row r="44" spans="1:14" ht="14.25" customHeight="1">
      <c r="A44" s="37">
        <v>1.43</v>
      </c>
      <c r="B44" s="37">
        <v>1.17</v>
      </c>
    </row>
    <row r="48" spans="1:14">
      <c r="A48"/>
      <c r="B48" s="42" t="s">
        <v>78</v>
      </c>
      <c r="C48"/>
    </row>
    <row r="49" spans="1:6">
      <c r="A49" s="42" t="s">
        <v>74</v>
      </c>
      <c r="B49" t="s">
        <v>77</v>
      </c>
      <c r="C49" t="s">
        <v>79</v>
      </c>
    </row>
    <row r="50" spans="1:6">
      <c r="A50" s="43" t="s">
        <v>69</v>
      </c>
      <c r="B50" s="45">
        <v>2</v>
      </c>
      <c r="C50" s="46">
        <v>12434.470000000001</v>
      </c>
      <c r="E50" s="81"/>
      <c r="F50" s="81"/>
    </row>
    <row r="51" spans="1:6">
      <c r="A51" s="44" t="s">
        <v>44</v>
      </c>
      <c r="B51" s="45">
        <v>2</v>
      </c>
      <c r="C51" s="46">
        <v>12434.470000000001</v>
      </c>
      <c r="E51" s="81"/>
      <c r="F51" s="81"/>
    </row>
    <row r="52" spans="1:6">
      <c r="A52" s="43" t="s">
        <v>9</v>
      </c>
      <c r="B52" s="45">
        <v>12</v>
      </c>
      <c r="C52" s="46">
        <v>6165.0225</v>
      </c>
      <c r="E52" s="81"/>
      <c r="F52" s="81"/>
    </row>
    <row r="53" spans="1:6">
      <c r="A53" s="44" t="s">
        <v>32</v>
      </c>
      <c r="B53" s="45">
        <v>1</v>
      </c>
      <c r="C53" s="46">
        <v>2086.1099999999997</v>
      </c>
      <c r="E53" s="81"/>
      <c r="F53" s="81"/>
    </row>
    <row r="54" spans="1:6">
      <c r="A54" s="44" t="s">
        <v>21</v>
      </c>
      <c r="B54" s="45">
        <v>1</v>
      </c>
      <c r="C54" s="46">
        <v>5649.9299999999994</v>
      </c>
      <c r="E54" s="81"/>
      <c r="F54" s="81"/>
    </row>
    <row r="55" spans="1:6">
      <c r="A55" s="44" t="s">
        <v>24</v>
      </c>
      <c r="B55" s="45">
        <v>1</v>
      </c>
      <c r="C55" s="46">
        <v>3899.6099999999997</v>
      </c>
      <c r="E55" s="81"/>
      <c r="F55" s="81"/>
    </row>
    <row r="56" spans="1:6">
      <c r="A56" s="44" t="s">
        <v>15</v>
      </c>
      <c r="B56" s="45">
        <v>1</v>
      </c>
      <c r="C56" s="46">
        <v>5089.5</v>
      </c>
      <c r="E56" s="81"/>
      <c r="F56" s="81"/>
    </row>
    <row r="57" spans="1:6">
      <c r="A57" s="44" t="s">
        <v>10</v>
      </c>
      <c r="B57" s="45">
        <v>8</v>
      </c>
      <c r="C57" s="46">
        <v>7156.8899999999994</v>
      </c>
      <c r="E57" s="81"/>
      <c r="F57" s="81"/>
    </row>
    <row r="58" spans="1:6">
      <c r="A58" s="43" t="s">
        <v>26</v>
      </c>
      <c r="B58" s="45">
        <v>2</v>
      </c>
      <c r="C58" s="46">
        <v>5685.1333333333332</v>
      </c>
      <c r="E58" s="81"/>
      <c r="F58" s="81"/>
    </row>
    <row r="59" spans="1:6">
      <c r="A59" s="44" t="s">
        <v>15</v>
      </c>
      <c r="B59" s="45">
        <v>1</v>
      </c>
      <c r="C59" s="46">
        <v>7203.6</v>
      </c>
      <c r="E59" s="81"/>
      <c r="F59" s="81"/>
    </row>
    <row r="60" spans="1:6">
      <c r="A60" s="44" t="s">
        <v>10</v>
      </c>
      <c r="B60" s="45">
        <v>1</v>
      </c>
      <c r="C60" s="46">
        <v>4166.666666666667</v>
      </c>
      <c r="E60" s="81"/>
      <c r="F60" s="81"/>
    </row>
    <row r="61" spans="1:6">
      <c r="A61" s="43" t="s">
        <v>29</v>
      </c>
      <c r="B61" s="45">
        <v>13</v>
      </c>
      <c r="C61" s="46">
        <v>6121.0233333333344</v>
      </c>
      <c r="E61" s="81"/>
      <c r="F61" s="81"/>
    </row>
    <row r="62" spans="1:6">
      <c r="A62" s="44" t="s">
        <v>32</v>
      </c>
      <c r="B62" s="45">
        <v>2</v>
      </c>
      <c r="C62" s="46">
        <v>5791.6191666666664</v>
      </c>
      <c r="E62" s="81"/>
      <c r="F62" s="81"/>
    </row>
    <row r="63" spans="1:6">
      <c r="A63" s="44" t="s">
        <v>21</v>
      </c>
      <c r="B63" s="45">
        <v>1</v>
      </c>
      <c r="C63" s="46">
        <v>5181.8433333333332</v>
      </c>
      <c r="E63" s="81"/>
      <c r="F63" s="81"/>
    </row>
    <row r="64" spans="1:6">
      <c r="A64" s="44" t="s">
        <v>24</v>
      </c>
      <c r="B64" s="45">
        <v>2</v>
      </c>
      <c r="C64" s="46">
        <v>6323.8174999999992</v>
      </c>
      <c r="E64" s="81"/>
      <c r="F64" s="81"/>
    </row>
    <row r="65" spans="1:6">
      <c r="A65" s="44" t="s">
        <v>15</v>
      </c>
      <c r="B65" s="45">
        <v>6</v>
      </c>
      <c r="C65" s="46">
        <v>5944.6291666666657</v>
      </c>
      <c r="E65" s="81"/>
      <c r="F65" s="81"/>
    </row>
    <row r="66" spans="1:6">
      <c r="A66" s="44" t="s">
        <v>10</v>
      </c>
      <c r="B66" s="45">
        <v>2</v>
      </c>
      <c r="C66" s="46">
        <v>7246.4058333333323</v>
      </c>
      <c r="E66" s="81"/>
      <c r="F66" s="81"/>
    </row>
    <row r="67" spans="1:6">
      <c r="A67" s="43" t="s">
        <v>76</v>
      </c>
      <c r="B67" s="45">
        <v>29</v>
      </c>
      <c r="C67" s="46">
        <v>6544.5786206896555</v>
      </c>
      <c r="E67" s="81">
        <v>6470.6686309523802</v>
      </c>
      <c r="F67" s="81"/>
    </row>
    <row r="68" spans="1:6">
      <c r="E68" s="81"/>
      <c r="F68" s="81"/>
    </row>
    <row r="69" spans="1:6">
      <c r="E69" s="81"/>
      <c r="F69" s="81"/>
    </row>
  </sheetData>
  <mergeCells count="2">
    <mergeCell ref="M32:N32"/>
    <mergeCell ref="M33:N33"/>
  </mergeCells>
  <pageMargins left="0.7" right="0.7" top="0.75" bottom="0.75" header="0.3" footer="0.3"/>
  <pageSetup paperSize="9" orientation="portrait" horizontalDpi="300" verticalDpi="300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>
      <pane xSplit="4" ySplit="2" topLeftCell="E31" activePane="bottomRight" state="frozen"/>
      <selection pane="topRight" activeCell="E1" sqref="E1"/>
      <selection pane="bottomLeft" activeCell="A3" sqref="A3"/>
      <selection pane="bottomRight" activeCell="C53" sqref="C53"/>
    </sheetView>
  </sheetViews>
  <sheetFormatPr defaultRowHeight="15"/>
  <cols>
    <col min="1" max="1" width="20.140625" style="37" customWidth="1"/>
    <col min="2" max="2" width="26.42578125" style="37" bestFit="1" customWidth="1"/>
    <col min="3" max="3" width="27.8554687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0" si="0">+B3&amp;C3</f>
        <v xml:space="preserve">Amministratore Direzione </v>
      </c>
      <c r="E3" s="35">
        <v>11621</v>
      </c>
      <c r="F3" s="39">
        <f t="shared" ref="F3:F15" si="1">+E3*12</f>
        <v>139452</v>
      </c>
      <c r="G3" s="39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35">
        <v>11621</v>
      </c>
      <c r="F4" s="39">
        <f t="shared" si="1"/>
        <v>139452</v>
      </c>
      <c r="G4" s="39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8</v>
      </c>
      <c r="B5" s="38" t="s">
        <v>9</v>
      </c>
      <c r="C5" s="38" t="s">
        <v>10</v>
      </c>
      <c r="D5" s="38" t="str">
        <f t="shared" si="0"/>
        <v>CollaboratoreOP OFF</v>
      </c>
      <c r="E5" s="35">
        <v>6767</v>
      </c>
      <c r="F5" s="39">
        <f t="shared" si="1"/>
        <v>81204</v>
      </c>
      <c r="G5" s="39">
        <f t="shared" ref="G5:G15" si="2">+F5*$B$43</f>
        <v>95008.68</v>
      </c>
      <c r="H5" s="39">
        <f t="shared" ref="H5:H15" si="3">+E5*$B$43</f>
        <v>7917.3899999999994</v>
      </c>
      <c r="I5" s="39" t="s">
        <v>13</v>
      </c>
      <c r="J5" s="60" t="s">
        <v>83</v>
      </c>
      <c r="K5" s="39"/>
      <c r="L5" s="39"/>
      <c r="M5" s="39"/>
      <c r="N5" s="39"/>
    </row>
    <row r="6" spans="1:14">
      <c r="A6" s="38" t="s">
        <v>12</v>
      </c>
      <c r="B6" s="38" t="s">
        <v>9</v>
      </c>
      <c r="C6" s="38" t="s">
        <v>10</v>
      </c>
      <c r="D6" s="38" t="str">
        <f t="shared" si="0"/>
        <v>CollaboratoreOP OFF</v>
      </c>
      <c r="E6" s="35">
        <v>6767</v>
      </c>
      <c r="F6" s="39">
        <f t="shared" si="1"/>
        <v>81204</v>
      </c>
      <c r="G6" s="39">
        <f t="shared" si="2"/>
        <v>95008.68</v>
      </c>
      <c r="H6" s="39">
        <f t="shared" si="3"/>
        <v>7917.3899999999994</v>
      </c>
      <c r="I6" s="39" t="s">
        <v>13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35">
        <v>3333</v>
      </c>
      <c r="F7" s="39">
        <f t="shared" si="1"/>
        <v>39996</v>
      </c>
      <c r="G7" s="39">
        <f t="shared" si="2"/>
        <v>46795.32</v>
      </c>
      <c r="H7" s="39">
        <f t="shared" si="3"/>
        <v>3899.6099999999997</v>
      </c>
      <c r="I7" s="39" t="s">
        <v>11</v>
      </c>
      <c r="J7" s="60" t="s">
        <v>83</v>
      </c>
      <c r="K7" s="39"/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35">
        <v>3570</v>
      </c>
      <c r="F8" s="39">
        <f t="shared" si="1"/>
        <v>42840</v>
      </c>
      <c r="G8" s="39">
        <f t="shared" si="2"/>
        <v>50122.799999999996</v>
      </c>
      <c r="H8" s="39">
        <f t="shared" si="3"/>
        <v>4176.8999999999996</v>
      </c>
      <c r="I8" s="39" t="s">
        <v>13</v>
      </c>
      <c r="J8" s="60" t="s">
        <v>83</v>
      </c>
      <c r="K8" s="39"/>
      <c r="L8" s="39"/>
      <c r="M8" s="39"/>
      <c r="N8" s="39"/>
    </row>
    <row r="9" spans="1:14">
      <c r="A9" s="38" t="s">
        <v>16</v>
      </c>
      <c r="B9" s="38" t="s">
        <v>9</v>
      </c>
      <c r="C9" s="38" t="s">
        <v>10</v>
      </c>
      <c r="D9" s="38" t="str">
        <f t="shared" si="0"/>
        <v>CollaboratoreOP OFF</v>
      </c>
      <c r="E9" s="35">
        <v>6605</v>
      </c>
      <c r="F9" s="39">
        <f t="shared" si="1"/>
        <v>79260</v>
      </c>
      <c r="G9" s="39">
        <f t="shared" si="2"/>
        <v>92734.2</v>
      </c>
      <c r="H9" s="39">
        <f t="shared" si="3"/>
        <v>7727.8499999999995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17</v>
      </c>
      <c r="B10" s="38" t="s">
        <v>9</v>
      </c>
      <c r="C10" s="38" t="s">
        <v>10</v>
      </c>
      <c r="D10" s="38" t="str">
        <f t="shared" si="0"/>
        <v>CollaboratoreOP OFF</v>
      </c>
      <c r="E10" s="35">
        <v>3830</v>
      </c>
      <c r="F10" s="39">
        <f t="shared" si="1"/>
        <v>45960</v>
      </c>
      <c r="G10" s="39">
        <f t="shared" si="2"/>
        <v>53773.2</v>
      </c>
      <c r="H10" s="39">
        <f t="shared" si="3"/>
        <v>4481.0999999999995</v>
      </c>
      <c r="I10" s="39" t="s">
        <v>13</v>
      </c>
      <c r="J10" s="60" t="s">
        <v>83</v>
      </c>
      <c r="K10" s="39"/>
      <c r="L10" s="39"/>
      <c r="M10" s="39"/>
      <c r="N10" s="39"/>
    </row>
    <row r="11" spans="1:14">
      <c r="A11" s="38" t="s">
        <v>18</v>
      </c>
      <c r="B11" s="38" t="s">
        <v>9</v>
      </c>
      <c r="C11" s="38" t="s">
        <v>10</v>
      </c>
      <c r="D11" s="38" t="str">
        <f t="shared" si="0"/>
        <v>CollaboratoreOP OFF</v>
      </c>
      <c r="E11" s="35">
        <v>5793</v>
      </c>
      <c r="F11" s="39">
        <f t="shared" si="1"/>
        <v>69516</v>
      </c>
      <c r="G11" s="39">
        <f t="shared" si="2"/>
        <v>81333.72</v>
      </c>
      <c r="H11" s="39">
        <f t="shared" si="3"/>
        <v>6777.8099999999995</v>
      </c>
      <c r="I11" s="39" t="s">
        <v>13</v>
      </c>
      <c r="J11" s="60" t="s">
        <v>83</v>
      </c>
      <c r="K11" s="39"/>
      <c r="L11" s="39"/>
      <c r="M11" s="39"/>
      <c r="N11" s="39"/>
    </row>
    <row r="12" spans="1:14">
      <c r="A12" s="38" t="s">
        <v>19</v>
      </c>
      <c r="B12" s="38" t="s">
        <v>9</v>
      </c>
      <c r="C12" s="38" t="s">
        <v>10</v>
      </c>
      <c r="D12" s="38" t="str">
        <f t="shared" si="0"/>
        <v>CollaboratoreOP OFF</v>
      </c>
      <c r="E12" s="35">
        <v>6515</v>
      </c>
      <c r="F12" s="39">
        <f t="shared" si="1"/>
        <v>78180</v>
      </c>
      <c r="G12" s="39">
        <f t="shared" si="2"/>
        <v>91470.599999999991</v>
      </c>
      <c r="H12" s="39">
        <f t="shared" si="3"/>
        <v>7622.5499999999993</v>
      </c>
      <c r="I12" s="39" t="s">
        <v>13</v>
      </c>
      <c r="J12" s="60" t="s">
        <v>83</v>
      </c>
      <c r="K12" s="39"/>
      <c r="L12" s="39"/>
      <c r="M12" s="39"/>
      <c r="N12" s="39"/>
    </row>
    <row r="13" spans="1:14">
      <c r="A13" s="38" t="s">
        <v>46</v>
      </c>
      <c r="B13" s="38" t="s">
        <v>9</v>
      </c>
      <c r="C13" s="38" t="s">
        <v>32</v>
      </c>
      <c r="D13" s="38" t="str">
        <f t="shared" si="0"/>
        <v>CollaboratoreAMM</v>
      </c>
      <c r="E13" s="35">
        <v>1783</v>
      </c>
      <c r="F13" s="39">
        <f t="shared" si="1"/>
        <v>21396</v>
      </c>
      <c r="G13" s="39">
        <f t="shared" si="2"/>
        <v>25033.32</v>
      </c>
      <c r="H13" s="39">
        <f t="shared" si="3"/>
        <v>2086.1099999999997</v>
      </c>
      <c r="I13" s="39" t="s">
        <v>13</v>
      </c>
      <c r="J13" s="60" t="s">
        <v>83</v>
      </c>
      <c r="K13" s="39"/>
      <c r="L13" s="39"/>
      <c r="M13" s="39"/>
      <c r="N13" s="39"/>
    </row>
    <row r="14" spans="1:14">
      <c r="A14" s="38" t="s">
        <v>20</v>
      </c>
      <c r="B14" s="38" t="s">
        <v>9</v>
      </c>
      <c r="C14" s="38" t="s">
        <v>21</v>
      </c>
      <c r="D14" s="38" t="str">
        <f t="shared" si="0"/>
        <v>CollaboratoreCOMM DIF</v>
      </c>
      <c r="E14" s="35">
        <v>4829</v>
      </c>
      <c r="F14" s="39">
        <f t="shared" si="1"/>
        <v>57948</v>
      </c>
      <c r="G14" s="39">
        <f t="shared" si="2"/>
        <v>67799.159999999989</v>
      </c>
      <c r="H14" s="39">
        <f t="shared" si="3"/>
        <v>5649.9299999999994</v>
      </c>
      <c r="I14" s="39" t="s">
        <v>11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35">
        <v>7732</v>
      </c>
      <c r="F15" s="39">
        <f t="shared" si="1"/>
        <v>92784</v>
      </c>
      <c r="G15" s="39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25</v>
      </c>
      <c r="B16" s="38" t="s">
        <v>26</v>
      </c>
      <c r="C16" s="38" t="s">
        <v>15</v>
      </c>
      <c r="D16" s="38" t="str">
        <f t="shared" si="0"/>
        <v>ConsulenteOP DIF</v>
      </c>
      <c r="E16" s="39">
        <f>+F16/12</f>
        <v>6252.5</v>
      </c>
      <c r="F16" s="39">
        <f>69000*0.33+78000*0.67</f>
        <v>75030</v>
      </c>
      <c r="G16" s="39">
        <f>+F16</f>
        <v>75030</v>
      </c>
      <c r="H16" s="39">
        <f>+G16/12</f>
        <v>6252.5</v>
      </c>
      <c r="I16" s="39" t="s">
        <v>13</v>
      </c>
      <c r="J16" s="60" t="s">
        <v>83</v>
      </c>
      <c r="K16" s="39"/>
      <c r="L16" s="39"/>
      <c r="M16" s="39"/>
      <c r="N16" s="39"/>
    </row>
    <row r="17" spans="1:14">
      <c r="A17" s="38" t="s">
        <v>27</v>
      </c>
      <c r="B17" s="38" t="s">
        <v>26</v>
      </c>
      <c r="C17" s="38" t="s">
        <v>10</v>
      </c>
      <c r="D17" s="38" t="str">
        <f t="shared" si="0"/>
        <v>ConsulenteOP OFF</v>
      </c>
      <c r="E17" s="39">
        <f>+F17/12</f>
        <v>4166.666666666667</v>
      </c>
      <c r="F17" s="39">
        <v>50000</v>
      </c>
      <c r="G17" s="39">
        <f>+F17</f>
        <v>50000</v>
      </c>
      <c r="H17" s="39">
        <f>+G17/12</f>
        <v>4166.666666666667</v>
      </c>
      <c r="I17" s="39" t="s">
        <v>13</v>
      </c>
      <c r="J17" s="60" t="s">
        <v>83</v>
      </c>
      <c r="K17" s="39"/>
      <c r="L17" s="39"/>
      <c r="M17" s="39"/>
      <c r="N17" s="39"/>
    </row>
    <row r="18" spans="1:14">
      <c r="A18" s="38" t="s">
        <v>28</v>
      </c>
      <c r="B18" s="38" t="s">
        <v>29</v>
      </c>
      <c r="C18" s="38" t="s">
        <v>15</v>
      </c>
      <c r="D18" s="38" t="str">
        <f t="shared" si="0"/>
        <v>DipendenteOP DIF</v>
      </c>
      <c r="E18" s="35">
        <v>5035</v>
      </c>
      <c r="F18" s="39">
        <f t="shared" ref="F18:F29" si="4">+E18*14</f>
        <v>70490</v>
      </c>
      <c r="G18" s="39">
        <f t="shared" ref="G18:G29" si="5">+F18*$A$43</f>
        <v>100800.7</v>
      </c>
      <c r="H18" s="39">
        <f>+G18/12</f>
        <v>8400.0583333333325</v>
      </c>
      <c r="I18" s="39" t="s">
        <v>11</v>
      </c>
      <c r="J18" s="60" t="s">
        <v>83</v>
      </c>
      <c r="K18" s="39"/>
      <c r="L18" s="39"/>
      <c r="M18" s="39"/>
      <c r="N18" s="39"/>
    </row>
    <row r="19" spans="1:14">
      <c r="A19" s="38" t="s">
        <v>30</v>
      </c>
      <c r="B19" s="38" t="s">
        <v>29</v>
      </c>
      <c r="C19" s="38" t="s">
        <v>24</v>
      </c>
      <c r="D19" s="38" t="str">
        <f t="shared" si="0"/>
        <v>DipendenteCOMM OFF</v>
      </c>
      <c r="E19" s="35">
        <v>4652</v>
      </c>
      <c r="F19" s="39">
        <f t="shared" si="4"/>
        <v>65128</v>
      </c>
      <c r="G19" s="39">
        <f t="shared" si="5"/>
        <v>93133.04</v>
      </c>
      <c r="H19" s="39">
        <f t="shared" ref="H19:H29" si="6">+G19/12</f>
        <v>7761.0866666666661</v>
      </c>
      <c r="I19" s="39" t="s">
        <v>11</v>
      </c>
      <c r="J19" s="60" t="s">
        <v>83</v>
      </c>
      <c r="K19" s="39"/>
      <c r="L19" s="39"/>
      <c r="M19" s="39"/>
      <c r="N19" s="39"/>
    </row>
    <row r="20" spans="1:14">
      <c r="A20" s="38" t="s">
        <v>31</v>
      </c>
      <c r="B20" s="38" t="s">
        <v>29</v>
      </c>
      <c r="C20" s="38" t="s">
        <v>32</v>
      </c>
      <c r="D20" s="38" t="str">
        <f t="shared" si="0"/>
        <v>DipendenteAMM</v>
      </c>
      <c r="E20" s="35">
        <v>1763</v>
      </c>
      <c r="F20" s="39">
        <f t="shared" si="4"/>
        <v>24682</v>
      </c>
      <c r="G20" s="39">
        <f t="shared" si="5"/>
        <v>35295.26</v>
      </c>
      <c r="H20" s="39">
        <f t="shared" si="6"/>
        <v>2941.271666666667</v>
      </c>
      <c r="I20" s="39" t="s">
        <v>13</v>
      </c>
      <c r="J20" s="60" t="s">
        <v>83</v>
      </c>
      <c r="K20" s="39"/>
      <c r="L20" s="39"/>
      <c r="M20" s="39"/>
      <c r="N20" s="39"/>
    </row>
    <row r="21" spans="1:14">
      <c r="A21" s="38" t="s">
        <v>33</v>
      </c>
      <c r="B21" s="38" t="s">
        <v>29</v>
      </c>
      <c r="C21" s="38" t="s">
        <v>10</v>
      </c>
      <c r="D21" s="38" t="str">
        <f t="shared" si="0"/>
        <v>DipendenteOP OFF</v>
      </c>
      <c r="E21" s="35">
        <v>3687</v>
      </c>
      <c r="F21" s="39">
        <f t="shared" si="4"/>
        <v>51618</v>
      </c>
      <c r="G21" s="39">
        <f t="shared" si="5"/>
        <v>73813.739999999991</v>
      </c>
      <c r="H21" s="39">
        <f t="shared" si="6"/>
        <v>6151.1449999999995</v>
      </c>
      <c r="I21" s="39" t="s">
        <v>13</v>
      </c>
      <c r="J21" s="60" t="s">
        <v>83</v>
      </c>
      <c r="K21" s="39"/>
      <c r="L21" s="39"/>
      <c r="M21" s="39"/>
      <c r="N21" s="39"/>
    </row>
    <row r="22" spans="1:14">
      <c r="A22" s="38" t="s">
        <v>34</v>
      </c>
      <c r="B22" s="38" t="s">
        <v>29</v>
      </c>
      <c r="C22" s="38" t="s">
        <v>15</v>
      </c>
      <c r="D22" s="38" t="str">
        <f t="shared" si="0"/>
        <v>DipendenteOP DIF</v>
      </c>
      <c r="E22" s="80">
        <f>+F22/14</f>
        <v>3214.2857142857142</v>
      </c>
      <c r="F22" s="78">
        <v>45000</v>
      </c>
      <c r="G22" s="39">
        <f t="shared" si="5"/>
        <v>64350</v>
      </c>
      <c r="H22" s="39">
        <f t="shared" si="6"/>
        <v>5362.5</v>
      </c>
      <c r="I22" s="39" t="s">
        <v>13</v>
      </c>
      <c r="J22" s="60" t="s">
        <v>83</v>
      </c>
      <c r="K22" s="39" t="s">
        <v>110</v>
      </c>
      <c r="L22" s="39">
        <v>2714</v>
      </c>
      <c r="M22" s="39" t="s">
        <v>111</v>
      </c>
      <c r="N22" s="39"/>
    </row>
    <row r="23" spans="1:14">
      <c r="A23" s="38" t="s">
        <v>35</v>
      </c>
      <c r="B23" s="38" t="s">
        <v>29</v>
      </c>
      <c r="C23" s="38" t="s">
        <v>15</v>
      </c>
      <c r="D23" s="38" t="str">
        <f t="shared" si="0"/>
        <v>DipendenteOP DIF</v>
      </c>
      <c r="E23" s="35">
        <v>4107</v>
      </c>
      <c r="F23" s="39">
        <f t="shared" si="4"/>
        <v>57498</v>
      </c>
      <c r="G23" s="39">
        <f t="shared" si="5"/>
        <v>82222.14</v>
      </c>
      <c r="H23" s="39">
        <f t="shared" si="6"/>
        <v>6851.8450000000003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36</v>
      </c>
      <c r="B24" s="38" t="s">
        <v>29</v>
      </c>
      <c r="C24" s="38" t="s">
        <v>21</v>
      </c>
      <c r="D24" s="38" t="str">
        <f t="shared" si="0"/>
        <v>DipendenteCOMM DIF</v>
      </c>
      <c r="E24" s="35">
        <v>3106</v>
      </c>
      <c r="F24" s="39">
        <f t="shared" si="4"/>
        <v>43484</v>
      </c>
      <c r="G24" s="39">
        <f t="shared" si="5"/>
        <v>62182.119999999995</v>
      </c>
      <c r="H24" s="39">
        <f t="shared" si="6"/>
        <v>5181.8433333333332</v>
      </c>
      <c r="I24" s="39" t="s">
        <v>11</v>
      </c>
      <c r="J24" s="60" t="s">
        <v>83</v>
      </c>
      <c r="K24" s="39"/>
      <c r="L24" s="39"/>
      <c r="M24" s="39"/>
      <c r="N24" s="39"/>
    </row>
    <row r="25" spans="1:14">
      <c r="A25" s="38" t="s">
        <v>37</v>
      </c>
      <c r="B25" s="38" t="s">
        <v>29</v>
      </c>
      <c r="C25" s="38" t="s">
        <v>15</v>
      </c>
      <c r="D25" s="38" t="str">
        <f t="shared" si="0"/>
        <v>DipendenteOP DIF</v>
      </c>
      <c r="E25" s="35">
        <v>3080</v>
      </c>
      <c r="F25" s="39">
        <f t="shared" si="4"/>
        <v>43120</v>
      </c>
      <c r="G25" s="39">
        <f t="shared" si="5"/>
        <v>61661.599999999999</v>
      </c>
      <c r="H25" s="39">
        <f t="shared" si="6"/>
        <v>5138.4666666666662</v>
      </c>
      <c r="I25" s="39" t="s">
        <v>13</v>
      </c>
      <c r="J25" s="60" t="s">
        <v>83</v>
      </c>
      <c r="K25" s="39"/>
      <c r="L25" s="39"/>
      <c r="M25" s="39"/>
      <c r="N25" s="39"/>
    </row>
    <row r="26" spans="1:14">
      <c r="A26" s="38" t="s">
        <v>38</v>
      </c>
      <c r="B26" s="38" t="s">
        <v>29</v>
      </c>
      <c r="C26" s="38" t="s">
        <v>10</v>
      </c>
      <c r="D26" s="38" t="str">
        <f t="shared" si="0"/>
        <v>DipendenteOP OFF</v>
      </c>
      <c r="E26" s="80">
        <v>5000</v>
      </c>
      <c r="F26" s="78">
        <f t="shared" si="4"/>
        <v>70000</v>
      </c>
      <c r="G26" s="39">
        <f t="shared" si="5"/>
        <v>100100</v>
      </c>
      <c r="H26" s="39">
        <f t="shared" si="6"/>
        <v>8341.6666666666661</v>
      </c>
      <c r="I26" s="39" t="s">
        <v>11</v>
      </c>
      <c r="J26" s="60" t="s">
        <v>11</v>
      </c>
      <c r="K26" s="39"/>
      <c r="L26" s="39"/>
      <c r="M26" s="39" t="s">
        <v>72</v>
      </c>
      <c r="N26" s="39">
        <v>4178</v>
      </c>
    </row>
    <row r="27" spans="1:14">
      <c r="A27" s="38" t="s">
        <v>39</v>
      </c>
      <c r="B27" s="38" t="s">
        <v>29</v>
      </c>
      <c r="C27" s="38" t="s">
        <v>15</v>
      </c>
      <c r="D27" s="38" t="str">
        <f t="shared" si="0"/>
        <v>DipendenteOP DIF</v>
      </c>
      <c r="E27" s="35">
        <v>3086</v>
      </c>
      <c r="F27" s="39">
        <f t="shared" si="4"/>
        <v>43204</v>
      </c>
      <c r="G27" s="39">
        <f t="shared" si="5"/>
        <v>61781.719999999994</v>
      </c>
      <c r="H27" s="39">
        <f t="shared" si="6"/>
        <v>5148.4766666666665</v>
      </c>
      <c r="I27" s="39" t="s">
        <v>11</v>
      </c>
      <c r="J27" s="60" t="s">
        <v>83</v>
      </c>
      <c r="K27" s="39"/>
      <c r="L27" s="39"/>
      <c r="M27" s="39"/>
      <c r="N27" s="39"/>
    </row>
    <row r="28" spans="1:14">
      <c r="A28" s="38" t="s">
        <v>40</v>
      </c>
      <c r="B28" s="38" t="s">
        <v>29</v>
      </c>
      <c r="C28" s="38" t="s">
        <v>15</v>
      </c>
      <c r="D28" s="38" t="str">
        <f t="shared" si="0"/>
        <v>DipendenteOP DIF</v>
      </c>
      <c r="E28" s="35">
        <v>2857</v>
      </c>
      <c r="F28" s="39">
        <f t="shared" si="4"/>
        <v>39998</v>
      </c>
      <c r="G28" s="39">
        <f t="shared" si="5"/>
        <v>57197.14</v>
      </c>
      <c r="H28" s="39">
        <f t="shared" si="6"/>
        <v>4766.4283333333333</v>
      </c>
      <c r="I28" s="39" t="s">
        <v>13</v>
      </c>
      <c r="J28" s="60" t="s">
        <v>83</v>
      </c>
      <c r="K28" s="39"/>
      <c r="L28" s="39"/>
      <c r="M28" s="39"/>
      <c r="N28" s="39"/>
    </row>
    <row r="29" spans="1:14">
      <c r="A29" s="38" t="s">
        <v>41</v>
      </c>
      <c r="B29" s="38" t="s">
        <v>29</v>
      </c>
      <c r="C29" s="38" t="s">
        <v>32</v>
      </c>
      <c r="D29" s="38" t="str">
        <f t="shared" si="0"/>
        <v>DipendenteAMM</v>
      </c>
      <c r="E29" s="80">
        <v>5180</v>
      </c>
      <c r="F29" s="78">
        <f t="shared" si="4"/>
        <v>72520</v>
      </c>
      <c r="G29" s="39">
        <f t="shared" si="5"/>
        <v>103703.59999999999</v>
      </c>
      <c r="H29" s="39">
        <f t="shared" si="6"/>
        <v>8641.9666666666653</v>
      </c>
      <c r="I29" s="39" t="s">
        <v>11</v>
      </c>
      <c r="J29" s="60" t="s">
        <v>11</v>
      </c>
      <c r="K29" s="39"/>
      <c r="L29" s="39"/>
      <c r="M29" s="39" t="s">
        <v>71</v>
      </c>
      <c r="N29" s="39">
        <v>4152</v>
      </c>
    </row>
    <row r="30" spans="1:14">
      <c r="A30" s="38" t="s">
        <v>115</v>
      </c>
      <c r="B30" s="38" t="s">
        <v>9</v>
      </c>
      <c r="C30" s="38" t="s">
        <v>10</v>
      </c>
      <c r="D30" s="38" t="str">
        <f t="shared" si="0"/>
        <v>CollaboratoreOP OFF</v>
      </c>
      <c r="E30" s="35">
        <v>3334</v>
      </c>
      <c r="F30" s="39">
        <f t="shared" ref="F30" si="7">+E30*12</f>
        <v>40008</v>
      </c>
      <c r="G30" s="39">
        <f t="shared" ref="G30" si="8">+F30*$B$43</f>
        <v>46809.36</v>
      </c>
      <c r="H30" s="39">
        <f t="shared" ref="H30" si="9">+E30*$B$43</f>
        <v>3900.7799999999997</v>
      </c>
      <c r="I30" s="39" t="s">
        <v>13</v>
      </c>
      <c r="J30" s="60" t="s">
        <v>83</v>
      </c>
      <c r="K30" s="39"/>
      <c r="L30" s="39"/>
      <c r="M30" s="39"/>
      <c r="N30" s="39"/>
    </row>
    <row r="31" spans="1:14">
      <c r="A31" s="38" t="s">
        <v>42</v>
      </c>
      <c r="B31" s="38" t="s">
        <v>29</v>
      </c>
      <c r="C31" s="38" t="s">
        <v>10</v>
      </c>
      <c r="D31" s="38" t="str">
        <f>+B31&amp;C31</f>
        <v>DipendenteOP OFF</v>
      </c>
      <c r="E31" s="35">
        <v>0</v>
      </c>
      <c r="F31" s="39">
        <v>0</v>
      </c>
      <c r="G31" s="39">
        <f>+F31*$A$43</f>
        <v>0</v>
      </c>
      <c r="H31" s="39">
        <f>+G31/12</f>
        <v>0</v>
      </c>
      <c r="I31" s="39" t="s">
        <v>13</v>
      </c>
      <c r="J31" s="60" t="s">
        <v>83</v>
      </c>
      <c r="K31" s="78" t="s">
        <v>116</v>
      </c>
      <c r="L31" s="78">
        <v>2500</v>
      </c>
      <c r="M31" s="131" t="s">
        <v>117</v>
      </c>
      <c r="N31" s="132"/>
    </row>
    <row r="32" spans="1:14">
      <c r="A32" s="38" t="s">
        <v>109</v>
      </c>
      <c r="B32" s="38" t="s">
        <v>29</v>
      </c>
      <c r="C32" s="38" t="s">
        <v>32</v>
      </c>
      <c r="D32" s="38" t="str">
        <f>+B32&amp;C32</f>
        <v>DipendenteAMM</v>
      </c>
      <c r="E32" s="35">
        <v>0</v>
      </c>
      <c r="F32" s="39">
        <f>+E32*14</f>
        <v>0</v>
      </c>
      <c r="G32" s="39">
        <f>+F32*$A$43</f>
        <v>0</v>
      </c>
      <c r="H32" s="39">
        <f>+G32/12</f>
        <v>0</v>
      </c>
      <c r="I32" s="39" t="s">
        <v>13</v>
      </c>
      <c r="J32" s="60" t="s">
        <v>83</v>
      </c>
      <c r="K32" s="78" t="s">
        <v>106</v>
      </c>
      <c r="L32" s="78">
        <v>2400</v>
      </c>
      <c r="M32" s="131" t="s">
        <v>107</v>
      </c>
      <c r="N32" s="132"/>
    </row>
    <row r="33" spans="1:3" ht="5.25" customHeight="1"/>
    <row r="34" spans="1:3" ht="5.25" customHeight="1"/>
    <row r="35" spans="1:3" ht="5.25" customHeight="1"/>
    <row r="36" spans="1:3" ht="5.25" customHeight="1"/>
    <row r="37" spans="1:3" ht="5.25" customHeight="1"/>
    <row r="38" spans="1:3" ht="5.25" customHeight="1"/>
    <row r="39" spans="1:3" ht="5.25" customHeight="1"/>
    <row r="40" spans="1:3" ht="5.25" customHeight="1"/>
    <row r="41" spans="1:3" ht="3" customHeight="1"/>
    <row r="42" spans="1:3">
      <c r="A42" s="40">
        <v>40179</v>
      </c>
    </row>
    <row r="43" spans="1:3" ht="14.25" customHeight="1">
      <c r="A43" s="37">
        <v>1.43</v>
      </c>
      <c r="B43" s="37">
        <v>1.17</v>
      </c>
    </row>
    <row r="47" spans="1:3">
      <c r="A47"/>
      <c r="B47" s="42" t="s">
        <v>78</v>
      </c>
      <c r="C47"/>
    </row>
    <row r="48" spans="1:3">
      <c r="A48" s="42" t="s">
        <v>74</v>
      </c>
      <c r="B48" t="s">
        <v>77</v>
      </c>
      <c r="C48" t="s">
        <v>79</v>
      </c>
    </row>
    <row r="49" spans="1:6">
      <c r="A49" s="43" t="s">
        <v>69</v>
      </c>
      <c r="B49" s="45">
        <v>2</v>
      </c>
      <c r="C49" s="46">
        <v>12434.470000000001</v>
      </c>
      <c r="E49" s="81"/>
      <c r="F49" s="81"/>
    </row>
    <row r="50" spans="1:6">
      <c r="A50" s="44" t="s">
        <v>44</v>
      </c>
      <c r="B50" s="45">
        <v>2</v>
      </c>
      <c r="C50" s="46">
        <v>12434.470000000001</v>
      </c>
      <c r="E50" s="81"/>
      <c r="F50" s="81"/>
    </row>
    <row r="51" spans="1:6">
      <c r="A51" s="43" t="s">
        <v>9</v>
      </c>
      <c r="B51" s="45">
        <v>12</v>
      </c>
      <c r="C51" s="46">
        <v>5933.6549999999988</v>
      </c>
      <c r="E51" s="81"/>
      <c r="F51" s="81"/>
    </row>
    <row r="52" spans="1:6">
      <c r="A52" s="44" t="s">
        <v>32</v>
      </c>
      <c r="B52" s="45">
        <v>1</v>
      </c>
      <c r="C52" s="46">
        <v>2086.1099999999997</v>
      </c>
      <c r="E52" s="81"/>
      <c r="F52" s="81"/>
    </row>
    <row r="53" spans="1:6">
      <c r="A53" s="44" t="s">
        <v>21</v>
      </c>
      <c r="B53" s="45">
        <v>1</v>
      </c>
      <c r="C53" s="46">
        <v>5649.9299999999994</v>
      </c>
      <c r="E53" s="81"/>
      <c r="F53" s="81"/>
    </row>
    <row r="54" spans="1:6">
      <c r="A54" s="44" t="s">
        <v>24</v>
      </c>
      <c r="B54" s="45">
        <v>1</v>
      </c>
      <c r="C54" s="46">
        <v>3899.6099999999997</v>
      </c>
      <c r="E54" s="81"/>
      <c r="F54" s="81"/>
    </row>
    <row r="55" spans="1:6">
      <c r="A55" s="44" t="s">
        <v>15</v>
      </c>
      <c r="B55" s="45">
        <v>1</v>
      </c>
      <c r="C55" s="46">
        <v>4176.8999999999996</v>
      </c>
      <c r="E55" s="81"/>
      <c r="F55" s="81"/>
    </row>
    <row r="56" spans="1:6">
      <c r="A56" s="44" t="s">
        <v>10</v>
      </c>
      <c r="B56" s="45">
        <v>8</v>
      </c>
      <c r="C56" s="46">
        <v>6923.9137499999997</v>
      </c>
      <c r="E56" s="81"/>
      <c r="F56" s="81"/>
    </row>
    <row r="57" spans="1:6">
      <c r="A57" s="43" t="s">
        <v>26</v>
      </c>
      <c r="B57" s="45">
        <v>2</v>
      </c>
      <c r="C57" s="46">
        <v>5209.5833333333339</v>
      </c>
      <c r="E57" s="81"/>
      <c r="F57" s="81"/>
    </row>
    <row r="58" spans="1:6">
      <c r="A58" s="44" t="s">
        <v>15</v>
      </c>
      <c r="B58" s="45">
        <v>1</v>
      </c>
      <c r="C58" s="46">
        <v>6252.5</v>
      </c>
      <c r="E58" s="81"/>
      <c r="F58" s="81"/>
    </row>
    <row r="59" spans="1:6">
      <c r="A59" s="44" t="s">
        <v>10</v>
      </c>
      <c r="B59" s="45">
        <v>1</v>
      </c>
      <c r="C59" s="46">
        <v>4166.666666666667</v>
      </c>
      <c r="E59" s="81"/>
      <c r="F59" s="81"/>
    </row>
    <row r="60" spans="1:6">
      <c r="A60" s="43" t="s">
        <v>29</v>
      </c>
      <c r="B60" s="45">
        <v>12</v>
      </c>
      <c r="C60" s="46">
        <v>6223.8962500000007</v>
      </c>
      <c r="E60" s="81"/>
      <c r="F60" s="81"/>
    </row>
    <row r="61" spans="1:6">
      <c r="A61" s="44" t="s">
        <v>32</v>
      </c>
      <c r="B61" s="45">
        <v>2</v>
      </c>
      <c r="C61" s="46">
        <v>5791.6191666666664</v>
      </c>
      <c r="E61" s="81"/>
      <c r="F61" s="81"/>
    </row>
    <row r="62" spans="1:6">
      <c r="A62" s="44" t="s">
        <v>21</v>
      </c>
      <c r="B62" s="45">
        <v>1</v>
      </c>
      <c r="C62" s="46">
        <v>5181.8433333333332</v>
      </c>
      <c r="E62" s="81"/>
      <c r="F62" s="81"/>
    </row>
    <row r="63" spans="1:6">
      <c r="A63" s="44" t="s">
        <v>24</v>
      </c>
      <c r="B63" s="45">
        <v>1</v>
      </c>
      <c r="C63" s="46">
        <v>7761.0866666666661</v>
      </c>
      <c r="E63" s="81"/>
      <c r="F63" s="81"/>
    </row>
    <row r="64" spans="1:6">
      <c r="A64" s="44" t="s">
        <v>15</v>
      </c>
      <c r="B64" s="45">
        <v>6</v>
      </c>
      <c r="C64" s="46">
        <v>5944.6291666666657</v>
      </c>
      <c r="E64" s="81"/>
      <c r="F64" s="81"/>
    </row>
    <row r="65" spans="1:6">
      <c r="A65" s="44" t="s">
        <v>10</v>
      </c>
      <c r="B65" s="45">
        <v>2</v>
      </c>
      <c r="C65" s="46">
        <v>7246.4058333333323</v>
      </c>
      <c r="E65" s="81"/>
      <c r="F65" s="81"/>
    </row>
    <row r="66" spans="1:6">
      <c r="A66" s="43" t="s">
        <v>76</v>
      </c>
      <c r="B66" s="45">
        <v>28</v>
      </c>
      <c r="C66" s="46">
        <v>6470.6686309523802</v>
      </c>
      <c r="E66" s="81"/>
      <c r="F66" s="81"/>
    </row>
    <row r="67" spans="1:6">
      <c r="E67" s="81"/>
      <c r="F67" s="81"/>
    </row>
    <row r="68" spans="1:6">
      <c r="E68" s="81"/>
      <c r="F68" s="81"/>
    </row>
  </sheetData>
  <autoFilter ref="A2:I2"/>
  <mergeCells count="2">
    <mergeCell ref="M32:N32"/>
    <mergeCell ref="M31:N31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workbookViewId="0">
      <pane xSplit="4" ySplit="2" topLeftCell="H48" activePane="bottomRight" state="frozen"/>
      <selection pane="topRight" activeCell="E1" sqref="E1"/>
      <selection pane="bottomLeft" activeCell="A3" sqref="A3"/>
      <selection pane="bottomRight" activeCell="C51" sqref="C51:C69"/>
    </sheetView>
  </sheetViews>
  <sheetFormatPr defaultRowHeight="15"/>
  <cols>
    <col min="1" max="1" width="20.140625" style="37" customWidth="1"/>
    <col min="2" max="2" width="26.42578125" style="37" bestFit="1" customWidth="1"/>
    <col min="3" max="3" width="27.85546875" style="37" customWidth="1"/>
    <col min="4" max="4" width="24.85546875" style="37" hidden="1" customWidth="1"/>
    <col min="5" max="5" width="8.28515625" style="37" bestFit="1" customWidth="1"/>
    <col min="6" max="6" width="12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1" si="0">+B3&amp;C3</f>
        <v xml:space="preserve">Amministratore Direzione </v>
      </c>
      <c r="E3" s="35">
        <v>11621</v>
      </c>
      <c r="F3" s="39">
        <f t="shared" ref="F3:F15" si="1">+E3*12</f>
        <v>139452</v>
      </c>
      <c r="G3" s="39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35">
        <v>11621</v>
      </c>
      <c r="F4" s="39">
        <f t="shared" si="1"/>
        <v>139452</v>
      </c>
      <c r="G4" s="39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8</v>
      </c>
      <c r="B5" s="38" t="s">
        <v>9</v>
      </c>
      <c r="C5" s="38" t="s">
        <v>10</v>
      </c>
      <c r="D5" s="38" t="str">
        <f t="shared" si="0"/>
        <v>CollaboratoreOP OFF</v>
      </c>
      <c r="E5" s="35">
        <v>6767</v>
      </c>
      <c r="F5" s="39">
        <f t="shared" si="1"/>
        <v>81204</v>
      </c>
      <c r="G5" s="39">
        <f t="shared" ref="G5:G15" si="2">+F5*$B$45</f>
        <v>95008.68</v>
      </c>
      <c r="H5" s="39">
        <f t="shared" ref="H5:H15" si="3">+E5*$B$45</f>
        <v>7917.3899999999994</v>
      </c>
      <c r="I5" s="39" t="s">
        <v>13</v>
      </c>
      <c r="J5" s="60" t="s">
        <v>83</v>
      </c>
      <c r="K5" s="39"/>
      <c r="L5" s="39"/>
      <c r="M5" s="39"/>
      <c r="N5" s="39"/>
    </row>
    <row r="6" spans="1:14">
      <c r="A6" s="38" t="s">
        <v>12</v>
      </c>
      <c r="B6" s="38" t="s">
        <v>9</v>
      </c>
      <c r="C6" s="38" t="s">
        <v>10</v>
      </c>
      <c r="D6" s="38" t="str">
        <f t="shared" si="0"/>
        <v>CollaboratoreOP OFF</v>
      </c>
      <c r="E6" s="35">
        <v>6767</v>
      </c>
      <c r="F6" s="39">
        <f t="shared" si="1"/>
        <v>81204</v>
      </c>
      <c r="G6" s="39">
        <f t="shared" si="2"/>
        <v>95008.68</v>
      </c>
      <c r="H6" s="39">
        <f t="shared" si="3"/>
        <v>7917.3899999999994</v>
      </c>
      <c r="I6" s="39" t="s">
        <v>13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35">
        <v>3333</v>
      </c>
      <c r="F7" s="39">
        <f t="shared" si="1"/>
        <v>39996</v>
      </c>
      <c r="G7" s="39">
        <f t="shared" si="2"/>
        <v>46795.32</v>
      </c>
      <c r="H7" s="39">
        <f t="shared" si="3"/>
        <v>3899.6099999999997</v>
      </c>
      <c r="I7" s="39" t="s">
        <v>11</v>
      </c>
      <c r="J7" s="60" t="s">
        <v>83</v>
      </c>
      <c r="K7" s="39"/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35">
        <v>3570</v>
      </c>
      <c r="F8" s="39">
        <f t="shared" si="1"/>
        <v>42840</v>
      </c>
      <c r="G8" s="39">
        <f t="shared" si="2"/>
        <v>50122.799999999996</v>
      </c>
      <c r="H8" s="39">
        <f t="shared" si="3"/>
        <v>4176.8999999999996</v>
      </c>
      <c r="I8" s="39" t="s">
        <v>13</v>
      </c>
      <c r="J8" s="60" t="s">
        <v>83</v>
      </c>
      <c r="K8" s="39"/>
      <c r="L8" s="39"/>
      <c r="M8" s="39"/>
      <c r="N8" s="39"/>
    </row>
    <row r="9" spans="1:14">
      <c r="A9" s="38" t="s">
        <v>16</v>
      </c>
      <c r="B9" s="38" t="s">
        <v>9</v>
      </c>
      <c r="C9" s="38" t="s">
        <v>10</v>
      </c>
      <c r="D9" s="38" t="str">
        <f t="shared" si="0"/>
        <v>CollaboratoreOP OFF</v>
      </c>
      <c r="E9" s="35">
        <v>6605</v>
      </c>
      <c r="F9" s="39">
        <f t="shared" si="1"/>
        <v>79260</v>
      </c>
      <c r="G9" s="39">
        <f t="shared" si="2"/>
        <v>92734.2</v>
      </c>
      <c r="H9" s="39">
        <f t="shared" si="3"/>
        <v>7727.8499999999995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17</v>
      </c>
      <c r="B10" s="38" t="s">
        <v>9</v>
      </c>
      <c r="C10" s="38" t="s">
        <v>10</v>
      </c>
      <c r="D10" s="38" t="str">
        <f t="shared" si="0"/>
        <v>CollaboratoreOP OFF</v>
      </c>
      <c r="E10" s="35">
        <v>3830</v>
      </c>
      <c r="F10" s="39">
        <f t="shared" si="1"/>
        <v>45960</v>
      </c>
      <c r="G10" s="39">
        <f t="shared" si="2"/>
        <v>53773.2</v>
      </c>
      <c r="H10" s="39">
        <f t="shared" si="3"/>
        <v>4481.0999999999995</v>
      </c>
      <c r="I10" s="39" t="s">
        <v>13</v>
      </c>
      <c r="J10" s="60" t="s">
        <v>83</v>
      </c>
      <c r="K10" s="39"/>
      <c r="L10" s="39"/>
      <c r="M10" s="39"/>
      <c r="N10" s="39"/>
    </row>
    <row r="11" spans="1:14">
      <c r="A11" s="38" t="s">
        <v>18</v>
      </c>
      <c r="B11" s="38" t="s">
        <v>9</v>
      </c>
      <c r="C11" s="38" t="s">
        <v>10</v>
      </c>
      <c r="D11" s="38" t="str">
        <f t="shared" si="0"/>
        <v>CollaboratoreOP OFF</v>
      </c>
      <c r="E11" s="35">
        <v>5793</v>
      </c>
      <c r="F11" s="39">
        <f t="shared" si="1"/>
        <v>69516</v>
      </c>
      <c r="G11" s="39">
        <f t="shared" si="2"/>
        <v>81333.72</v>
      </c>
      <c r="H11" s="39">
        <f t="shared" si="3"/>
        <v>6777.8099999999995</v>
      </c>
      <c r="I11" s="39" t="s">
        <v>13</v>
      </c>
      <c r="J11" s="60" t="s">
        <v>83</v>
      </c>
      <c r="K11" s="39"/>
      <c r="L11" s="39"/>
      <c r="M11" s="39"/>
      <c r="N11" s="39"/>
    </row>
    <row r="12" spans="1:14">
      <c r="A12" s="38" t="s">
        <v>19</v>
      </c>
      <c r="B12" s="38" t="s">
        <v>9</v>
      </c>
      <c r="C12" s="38" t="s">
        <v>10</v>
      </c>
      <c r="D12" s="38" t="str">
        <f t="shared" si="0"/>
        <v>CollaboratoreOP OFF</v>
      </c>
      <c r="E12" s="35">
        <v>6515</v>
      </c>
      <c r="F12" s="39">
        <f t="shared" si="1"/>
        <v>78180</v>
      </c>
      <c r="G12" s="39">
        <f t="shared" si="2"/>
        <v>91470.599999999991</v>
      </c>
      <c r="H12" s="39">
        <f t="shared" si="3"/>
        <v>7622.5499999999993</v>
      </c>
      <c r="I12" s="39" t="s">
        <v>13</v>
      </c>
      <c r="J12" s="60" t="s">
        <v>83</v>
      </c>
      <c r="K12" s="39"/>
      <c r="L12" s="39"/>
      <c r="M12" s="39"/>
      <c r="N12" s="39"/>
    </row>
    <row r="13" spans="1:14">
      <c r="A13" s="38" t="s">
        <v>46</v>
      </c>
      <c r="B13" s="38" t="s">
        <v>9</v>
      </c>
      <c r="C13" s="38" t="s">
        <v>32</v>
      </c>
      <c r="D13" s="38" t="str">
        <f t="shared" si="0"/>
        <v>CollaboratoreAMM</v>
      </c>
      <c r="E13" s="35">
        <v>1783</v>
      </c>
      <c r="F13" s="39">
        <f t="shared" si="1"/>
        <v>21396</v>
      </c>
      <c r="G13" s="39">
        <f t="shared" si="2"/>
        <v>25033.32</v>
      </c>
      <c r="H13" s="39">
        <f t="shared" si="3"/>
        <v>2086.1099999999997</v>
      </c>
      <c r="I13" s="39" t="s">
        <v>13</v>
      </c>
      <c r="J13" s="60" t="s">
        <v>83</v>
      </c>
      <c r="K13" s="39"/>
      <c r="L13" s="39"/>
      <c r="M13" s="39"/>
      <c r="N13" s="39"/>
    </row>
    <row r="14" spans="1:14">
      <c r="A14" s="38" t="s">
        <v>20</v>
      </c>
      <c r="B14" s="38" t="s">
        <v>9</v>
      </c>
      <c r="C14" s="38" t="s">
        <v>21</v>
      </c>
      <c r="D14" s="38" t="str">
        <f t="shared" si="0"/>
        <v>CollaboratoreCOMM DIF</v>
      </c>
      <c r="E14" s="35">
        <v>4829</v>
      </c>
      <c r="F14" s="39">
        <f t="shared" si="1"/>
        <v>57948</v>
      </c>
      <c r="G14" s="39">
        <f t="shared" si="2"/>
        <v>67799.159999999989</v>
      </c>
      <c r="H14" s="39">
        <f t="shared" si="3"/>
        <v>5649.9299999999994</v>
      </c>
      <c r="I14" s="39" t="s">
        <v>11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35">
        <v>7732</v>
      </c>
      <c r="F15" s="39">
        <f t="shared" si="1"/>
        <v>92784</v>
      </c>
      <c r="G15" s="39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25</v>
      </c>
      <c r="B16" s="38" t="s">
        <v>26</v>
      </c>
      <c r="C16" s="38" t="s">
        <v>15</v>
      </c>
      <c r="D16" s="38" t="str">
        <f t="shared" si="0"/>
        <v>ConsulenteOP DIF</v>
      </c>
      <c r="E16" s="39">
        <f>+F16/12</f>
        <v>6252.5</v>
      </c>
      <c r="F16" s="39">
        <f>69000*0.33+78000*0.67</f>
        <v>75030</v>
      </c>
      <c r="G16" s="39">
        <f>+F16</f>
        <v>75030</v>
      </c>
      <c r="H16" s="39">
        <f>+G16/12</f>
        <v>6252.5</v>
      </c>
      <c r="I16" s="39" t="s">
        <v>13</v>
      </c>
      <c r="J16" s="60" t="s">
        <v>83</v>
      </c>
      <c r="K16" s="39"/>
      <c r="L16" s="39"/>
      <c r="M16" s="39"/>
      <c r="N16" s="39"/>
    </row>
    <row r="17" spans="1:14">
      <c r="A17" s="38" t="s">
        <v>27</v>
      </c>
      <c r="B17" s="38" t="s">
        <v>26</v>
      </c>
      <c r="C17" s="38" t="s">
        <v>10</v>
      </c>
      <c r="D17" s="38" t="str">
        <f t="shared" si="0"/>
        <v>ConsulenteOP OFF</v>
      </c>
      <c r="E17" s="39">
        <f>+F17/12</f>
        <v>4166.666666666667</v>
      </c>
      <c r="F17" s="39">
        <v>50000</v>
      </c>
      <c r="G17" s="39">
        <f>+F17</f>
        <v>50000</v>
      </c>
      <c r="H17" s="39">
        <f>+G17/12</f>
        <v>4166.666666666667</v>
      </c>
      <c r="I17" s="39" t="s">
        <v>13</v>
      </c>
      <c r="J17" s="60" t="s">
        <v>83</v>
      </c>
      <c r="K17" s="39"/>
      <c r="L17" s="39"/>
      <c r="M17" s="39"/>
      <c r="N17" s="39"/>
    </row>
    <row r="18" spans="1:14">
      <c r="A18" s="38" t="s">
        <v>28</v>
      </c>
      <c r="B18" s="38" t="s">
        <v>29</v>
      </c>
      <c r="C18" s="38" t="s">
        <v>15</v>
      </c>
      <c r="D18" s="38" t="str">
        <f t="shared" si="0"/>
        <v>DipendenteOP DIF</v>
      </c>
      <c r="E18" s="35">
        <v>5035</v>
      </c>
      <c r="F18" s="39">
        <f t="shared" ref="F18:F31" si="4">+E18*14</f>
        <v>70490</v>
      </c>
      <c r="G18" s="39">
        <f t="shared" ref="G18:G31" si="5">+F18*$A$45</f>
        <v>100800.7</v>
      </c>
      <c r="H18" s="39">
        <f>+G18/12</f>
        <v>8400.0583333333325</v>
      </c>
      <c r="I18" s="39" t="s">
        <v>11</v>
      </c>
      <c r="J18" s="60" t="s">
        <v>83</v>
      </c>
      <c r="K18" s="39"/>
      <c r="L18" s="39"/>
      <c r="M18" s="39"/>
      <c r="N18" s="39"/>
    </row>
    <row r="19" spans="1:14">
      <c r="A19" s="38" t="s">
        <v>30</v>
      </c>
      <c r="B19" s="38" t="s">
        <v>29</v>
      </c>
      <c r="C19" s="38" t="s">
        <v>24</v>
      </c>
      <c r="D19" s="38" t="str">
        <f t="shared" si="0"/>
        <v>DipendenteCOMM OFF</v>
      </c>
      <c r="E19" s="35">
        <v>4652</v>
      </c>
      <c r="F19" s="39">
        <f t="shared" si="4"/>
        <v>65128</v>
      </c>
      <c r="G19" s="39">
        <f t="shared" si="5"/>
        <v>93133.04</v>
      </c>
      <c r="H19" s="39">
        <f t="shared" ref="H19:H31" si="6">+G19/12</f>
        <v>7761.0866666666661</v>
      </c>
      <c r="I19" s="39" t="s">
        <v>11</v>
      </c>
      <c r="J19" s="60" t="s">
        <v>83</v>
      </c>
      <c r="K19" s="39"/>
      <c r="L19" s="39"/>
      <c r="M19" s="39"/>
      <c r="N19" s="39"/>
    </row>
    <row r="20" spans="1:14">
      <c r="A20" s="38" t="s">
        <v>31</v>
      </c>
      <c r="B20" s="38" t="s">
        <v>29</v>
      </c>
      <c r="C20" s="38" t="s">
        <v>32</v>
      </c>
      <c r="D20" s="38" t="str">
        <f t="shared" si="0"/>
        <v>DipendenteAMM</v>
      </c>
      <c r="E20" s="35">
        <v>1763</v>
      </c>
      <c r="F20" s="39">
        <f t="shared" si="4"/>
        <v>24682</v>
      </c>
      <c r="G20" s="39">
        <f t="shared" si="5"/>
        <v>35295.26</v>
      </c>
      <c r="H20" s="39">
        <f t="shared" si="6"/>
        <v>2941.271666666667</v>
      </c>
      <c r="I20" s="39" t="s">
        <v>13</v>
      </c>
      <c r="J20" s="60" t="s">
        <v>83</v>
      </c>
      <c r="K20" s="39"/>
      <c r="L20" s="39"/>
      <c r="M20" s="39"/>
      <c r="N20" s="39"/>
    </row>
    <row r="21" spans="1:14">
      <c r="A21" s="38" t="s">
        <v>33</v>
      </c>
      <c r="B21" s="38" t="s">
        <v>29</v>
      </c>
      <c r="C21" s="38" t="s">
        <v>10</v>
      </c>
      <c r="D21" s="38" t="str">
        <f t="shared" si="0"/>
        <v>DipendenteOP OFF</v>
      </c>
      <c r="E21" s="35">
        <v>3687</v>
      </c>
      <c r="F21" s="39">
        <f t="shared" si="4"/>
        <v>51618</v>
      </c>
      <c r="G21" s="39">
        <f t="shared" si="5"/>
        <v>73813.739999999991</v>
      </c>
      <c r="H21" s="39">
        <f t="shared" si="6"/>
        <v>6151.1449999999995</v>
      </c>
      <c r="I21" s="39" t="s">
        <v>13</v>
      </c>
      <c r="J21" s="60" t="s">
        <v>83</v>
      </c>
      <c r="K21" s="39"/>
      <c r="L21" s="39"/>
      <c r="M21" s="39"/>
      <c r="N21" s="39"/>
    </row>
    <row r="22" spans="1:14">
      <c r="A22" s="38" t="s">
        <v>34</v>
      </c>
      <c r="B22" s="38" t="s">
        <v>29</v>
      </c>
      <c r="C22" s="38" t="s">
        <v>15</v>
      </c>
      <c r="D22" s="38" t="str">
        <f t="shared" si="0"/>
        <v>DipendenteOP DIF</v>
      </c>
      <c r="E22" s="80">
        <f>+F22/14</f>
        <v>3214.2857142857142</v>
      </c>
      <c r="F22" s="78">
        <v>45000</v>
      </c>
      <c r="G22" s="39">
        <f t="shared" si="5"/>
        <v>64350</v>
      </c>
      <c r="H22" s="39">
        <f t="shared" si="6"/>
        <v>5362.5</v>
      </c>
      <c r="I22" s="39" t="s">
        <v>13</v>
      </c>
      <c r="J22" s="60" t="s">
        <v>83</v>
      </c>
      <c r="K22" s="39" t="s">
        <v>110</v>
      </c>
      <c r="L22" s="39">
        <v>2714</v>
      </c>
      <c r="M22" s="39" t="s">
        <v>111</v>
      </c>
      <c r="N22" s="39"/>
    </row>
    <row r="23" spans="1:14">
      <c r="A23" s="38" t="s">
        <v>35</v>
      </c>
      <c r="B23" s="38" t="s">
        <v>29</v>
      </c>
      <c r="C23" s="38" t="s">
        <v>15</v>
      </c>
      <c r="D23" s="38" t="str">
        <f t="shared" si="0"/>
        <v>DipendenteOP DIF</v>
      </c>
      <c r="E23" s="35">
        <v>4107</v>
      </c>
      <c r="F23" s="39">
        <f t="shared" si="4"/>
        <v>57498</v>
      </c>
      <c r="G23" s="39">
        <f t="shared" si="5"/>
        <v>82222.14</v>
      </c>
      <c r="H23" s="39">
        <f t="shared" si="6"/>
        <v>6851.8450000000003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36</v>
      </c>
      <c r="B24" s="38" t="s">
        <v>29</v>
      </c>
      <c r="C24" s="38" t="s">
        <v>21</v>
      </c>
      <c r="D24" s="38" t="str">
        <f t="shared" si="0"/>
        <v>DipendenteCOMM DIF</v>
      </c>
      <c r="E24" s="35">
        <v>3106</v>
      </c>
      <c r="F24" s="39">
        <f t="shared" si="4"/>
        <v>43484</v>
      </c>
      <c r="G24" s="39">
        <f t="shared" si="5"/>
        <v>62182.119999999995</v>
      </c>
      <c r="H24" s="39">
        <f t="shared" si="6"/>
        <v>5181.8433333333332</v>
      </c>
      <c r="I24" s="39" t="s">
        <v>11</v>
      </c>
      <c r="J24" s="60" t="s">
        <v>83</v>
      </c>
      <c r="K24" s="39"/>
      <c r="L24" s="39"/>
      <c r="M24" s="39"/>
      <c r="N24" s="39"/>
    </row>
    <row r="25" spans="1:14">
      <c r="A25" s="38" t="s">
        <v>37</v>
      </c>
      <c r="B25" s="38" t="s">
        <v>29</v>
      </c>
      <c r="C25" s="38" t="s">
        <v>15</v>
      </c>
      <c r="D25" s="38" t="str">
        <f t="shared" si="0"/>
        <v>DipendenteOP DIF</v>
      </c>
      <c r="E25" s="35">
        <v>3080</v>
      </c>
      <c r="F25" s="39">
        <f t="shared" si="4"/>
        <v>43120</v>
      </c>
      <c r="G25" s="39">
        <f t="shared" si="5"/>
        <v>61661.599999999999</v>
      </c>
      <c r="H25" s="39">
        <f t="shared" si="6"/>
        <v>5138.4666666666662</v>
      </c>
      <c r="I25" s="39" t="s">
        <v>13</v>
      </c>
      <c r="J25" s="60" t="s">
        <v>83</v>
      </c>
      <c r="K25" s="39"/>
      <c r="L25" s="39"/>
      <c r="M25" s="39"/>
      <c r="N25" s="39"/>
    </row>
    <row r="26" spans="1:14">
      <c r="A26" s="38" t="s">
        <v>109</v>
      </c>
      <c r="B26" s="38"/>
      <c r="C26" s="38"/>
      <c r="D26" s="38" t="str">
        <f t="shared" si="0"/>
        <v/>
      </c>
      <c r="E26" s="35">
        <v>0</v>
      </c>
      <c r="F26" s="39">
        <f t="shared" si="4"/>
        <v>0</v>
      </c>
      <c r="G26" s="39">
        <f t="shared" si="5"/>
        <v>0</v>
      </c>
      <c r="H26" s="39">
        <f t="shared" si="6"/>
        <v>0</v>
      </c>
      <c r="I26" s="39" t="s">
        <v>13</v>
      </c>
      <c r="J26" s="60" t="s">
        <v>83</v>
      </c>
      <c r="K26" s="78" t="s">
        <v>106</v>
      </c>
      <c r="L26" s="78">
        <v>2400</v>
      </c>
      <c r="M26" s="131" t="s">
        <v>107</v>
      </c>
      <c r="N26" s="132"/>
    </row>
    <row r="27" spans="1:14">
      <c r="A27" s="38" t="s">
        <v>38</v>
      </c>
      <c r="B27" s="38" t="s">
        <v>29</v>
      </c>
      <c r="C27" s="38" t="s">
        <v>10</v>
      </c>
      <c r="D27" s="38" t="str">
        <f t="shared" si="0"/>
        <v>DipendenteOP OFF</v>
      </c>
      <c r="E27" s="80">
        <v>5000</v>
      </c>
      <c r="F27" s="78">
        <f t="shared" si="4"/>
        <v>70000</v>
      </c>
      <c r="G27" s="39">
        <f t="shared" si="5"/>
        <v>100100</v>
      </c>
      <c r="H27" s="39">
        <f t="shared" si="6"/>
        <v>8341.6666666666661</v>
      </c>
      <c r="I27" s="39" t="s">
        <v>11</v>
      </c>
      <c r="J27" s="60" t="s">
        <v>11</v>
      </c>
      <c r="K27" s="39"/>
      <c r="L27" s="39"/>
      <c r="M27" s="39" t="s">
        <v>72</v>
      </c>
      <c r="N27" s="39">
        <v>4178</v>
      </c>
    </row>
    <row r="28" spans="1:14">
      <c r="A28" s="38" t="s">
        <v>39</v>
      </c>
      <c r="B28" s="38" t="s">
        <v>29</v>
      </c>
      <c r="C28" s="38" t="s">
        <v>15</v>
      </c>
      <c r="D28" s="38" t="str">
        <f t="shared" si="0"/>
        <v>DipendenteOP DIF</v>
      </c>
      <c r="E28" s="35">
        <v>3086</v>
      </c>
      <c r="F28" s="39">
        <f t="shared" si="4"/>
        <v>43204</v>
      </c>
      <c r="G28" s="39">
        <f t="shared" si="5"/>
        <v>61781.719999999994</v>
      </c>
      <c r="H28" s="39">
        <f t="shared" si="6"/>
        <v>5148.4766666666665</v>
      </c>
      <c r="I28" s="39" t="s">
        <v>11</v>
      </c>
      <c r="J28" s="60" t="s">
        <v>83</v>
      </c>
      <c r="K28" s="39"/>
      <c r="L28" s="39"/>
      <c r="M28" s="39"/>
      <c r="N28" s="39"/>
    </row>
    <row r="29" spans="1:14">
      <c r="A29" s="38" t="s">
        <v>40</v>
      </c>
      <c r="B29" s="38" t="s">
        <v>29</v>
      </c>
      <c r="C29" s="38" t="s">
        <v>15</v>
      </c>
      <c r="D29" s="38" t="str">
        <f t="shared" si="0"/>
        <v>DipendenteOP DIF</v>
      </c>
      <c r="E29" s="35">
        <v>2857</v>
      </c>
      <c r="F29" s="39">
        <f t="shared" si="4"/>
        <v>39998</v>
      </c>
      <c r="G29" s="39">
        <f t="shared" si="5"/>
        <v>57197.14</v>
      </c>
      <c r="H29" s="39">
        <f t="shared" si="6"/>
        <v>4766.4283333333333</v>
      </c>
      <c r="I29" s="39" t="s">
        <v>13</v>
      </c>
      <c r="J29" s="60" t="s">
        <v>83</v>
      </c>
      <c r="K29" s="39"/>
      <c r="L29" s="39"/>
      <c r="M29" s="39"/>
      <c r="N29" s="39"/>
    </row>
    <row r="30" spans="1:14">
      <c r="A30" s="38" t="s">
        <v>41</v>
      </c>
      <c r="B30" s="38" t="s">
        <v>29</v>
      </c>
      <c r="C30" s="38" t="s">
        <v>32</v>
      </c>
      <c r="D30" s="38" t="str">
        <f t="shared" si="0"/>
        <v>DipendenteAMM</v>
      </c>
      <c r="E30" s="80">
        <v>5180</v>
      </c>
      <c r="F30" s="78">
        <f t="shared" si="4"/>
        <v>72520</v>
      </c>
      <c r="G30" s="39">
        <f t="shared" si="5"/>
        <v>103703.59999999999</v>
      </c>
      <c r="H30" s="39">
        <f t="shared" si="6"/>
        <v>8641.9666666666653</v>
      </c>
      <c r="I30" s="39" t="s">
        <v>11</v>
      </c>
      <c r="J30" s="60" t="s">
        <v>11</v>
      </c>
      <c r="K30" s="39"/>
      <c r="L30" s="39"/>
      <c r="M30" s="39" t="s">
        <v>71</v>
      </c>
      <c r="N30" s="39">
        <v>4152</v>
      </c>
    </row>
    <row r="31" spans="1:14">
      <c r="A31" s="38" t="s">
        <v>42</v>
      </c>
      <c r="B31" s="38" t="s">
        <v>29</v>
      </c>
      <c r="C31" s="38" t="s">
        <v>10</v>
      </c>
      <c r="D31" s="38" t="str">
        <f t="shared" si="0"/>
        <v>DipendenteOP OFF</v>
      </c>
      <c r="E31" s="35">
        <v>2500</v>
      </c>
      <c r="F31" s="39">
        <f t="shared" si="4"/>
        <v>35000</v>
      </c>
      <c r="G31" s="39">
        <f t="shared" si="5"/>
        <v>50050</v>
      </c>
      <c r="H31" s="39">
        <f t="shared" si="6"/>
        <v>4170.833333333333</v>
      </c>
      <c r="I31" s="39" t="s">
        <v>13</v>
      </c>
      <c r="J31" s="60"/>
      <c r="K31" s="39"/>
      <c r="L31" s="39"/>
      <c r="M31" s="39"/>
      <c r="N31" s="39"/>
    </row>
    <row r="32" spans="1:14">
      <c r="A32" s="38" t="s">
        <v>115</v>
      </c>
      <c r="B32" s="38" t="s">
        <v>9</v>
      </c>
      <c r="C32" s="38" t="s">
        <v>10</v>
      </c>
      <c r="D32" s="38" t="str">
        <f t="shared" ref="D32" si="7">+B32&amp;C32</f>
        <v>CollaboratoreOP OFF</v>
      </c>
      <c r="E32" s="35">
        <v>3334</v>
      </c>
      <c r="F32" s="39">
        <f t="shared" ref="F32" si="8">+E32*12</f>
        <v>40008</v>
      </c>
      <c r="G32" s="39">
        <f t="shared" ref="G32" si="9">+F32*$B$45</f>
        <v>46809.36</v>
      </c>
      <c r="H32" s="39">
        <f t="shared" ref="H32" si="10">+E32*$B$45</f>
        <v>3900.7799999999997</v>
      </c>
      <c r="I32" s="39" t="s">
        <v>13</v>
      </c>
      <c r="J32" s="60"/>
      <c r="K32" s="39"/>
      <c r="L32" s="39"/>
      <c r="M32" s="39"/>
      <c r="N32" s="39"/>
    </row>
    <row r="33" spans="1:14">
      <c r="A33" s="38"/>
      <c r="B33" s="38"/>
      <c r="C33" s="38"/>
      <c r="D33" s="38"/>
      <c r="E33" s="35"/>
      <c r="F33" s="39"/>
      <c r="G33" s="39"/>
      <c r="H33" s="39"/>
      <c r="I33" s="39"/>
      <c r="J33" s="60"/>
      <c r="K33" s="39"/>
      <c r="L33" s="39"/>
      <c r="M33" s="39"/>
      <c r="N33" s="39"/>
    </row>
    <row r="34" spans="1:14" ht="7.5" customHeight="1"/>
    <row r="35" spans="1:14" ht="5.25" customHeight="1"/>
    <row r="36" spans="1:14" ht="5.25" customHeight="1"/>
    <row r="37" spans="1:14" ht="5.25" customHeight="1"/>
    <row r="38" spans="1:14" ht="5.25" customHeight="1"/>
    <row r="39" spans="1:14" ht="5.25" customHeight="1"/>
    <row r="40" spans="1:14" ht="5.25" customHeight="1"/>
    <row r="41" spans="1:14" ht="5.25" customHeight="1"/>
    <row r="42" spans="1:14" ht="5.25" customHeight="1"/>
    <row r="43" spans="1:14" ht="3" customHeight="1"/>
    <row r="44" spans="1:14">
      <c r="A44" s="40">
        <v>40179</v>
      </c>
    </row>
    <row r="45" spans="1:14" ht="14.25" customHeight="1">
      <c r="A45" s="37">
        <v>1.43</v>
      </c>
      <c r="B45" s="37">
        <v>1.17</v>
      </c>
    </row>
    <row r="49" spans="1:3">
      <c r="A49"/>
      <c r="B49" s="42" t="s">
        <v>78</v>
      </c>
      <c r="C49"/>
    </row>
    <row r="50" spans="1:3">
      <c r="A50" s="42" t="s">
        <v>74</v>
      </c>
      <c r="B50" t="s">
        <v>77</v>
      </c>
      <c r="C50" t="s">
        <v>79</v>
      </c>
    </row>
    <row r="51" spans="1:3">
      <c r="A51" s="43" t="s">
        <v>69</v>
      </c>
      <c r="B51" s="45">
        <v>2</v>
      </c>
      <c r="C51" s="46">
        <v>12434.470000000001</v>
      </c>
    </row>
    <row r="52" spans="1:3">
      <c r="A52" s="44" t="s">
        <v>44</v>
      </c>
      <c r="B52" s="45">
        <v>2</v>
      </c>
      <c r="C52" s="46">
        <v>12434.470000000001</v>
      </c>
    </row>
    <row r="53" spans="1:3">
      <c r="A53" s="43" t="s">
        <v>9</v>
      </c>
      <c r="B53" s="45">
        <v>12</v>
      </c>
      <c r="C53" s="46">
        <v>5933.6549999999988</v>
      </c>
    </row>
    <row r="54" spans="1:3">
      <c r="A54" s="44" t="s">
        <v>32</v>
      </c>
      <c r="B54" s="45">
        <v>1</v>
      </c>
      <c r="C54" s="46">
        <v>2086.1099999999997</v>
      </c>
    </row>
    <row r="55" spans="1:3">
      <c r="A55" s="44" t="s">
        <v>21</v>
      </c>
      <c r="B55" s="45">
        <v>1</v>
      </c>
      <c r="C55" s="46">
        <v>5649.9299999999994</v>
      </c>
    </row>
    <row r="56" spans="1:3">
      <c r="A56" s="44" t="s">
        <v>24</v>
      </c>
      <c r="B56" s="45">
        <v>1</v>
      </c>
      <c r="C56" s="46">
        <v>3899.6099999999997</v>
      </c>
    </row>
    <row r="57" spans="1:3">
      <c r="A57" s="44" t="s">
        <v>15</v>
      </c>
      <c r="B57" s="45">
        <v>1</v>
      </c>
      <c r="C57" s="46">
        <v>4176.8999999999996</v>
      </c>
    </row>
    <row r="58" spans="1:3">
      <c r="A58" s="44" t="s">
        <v>10</v>
      </c>
      <c r="B58" s="45">
        <v>8</v>
      </c>
      <c r="C58" s="46">
        <v>6923.9137499999997</v>
      </c>
    </row>
    <row r="59" spans="1:3">
      <c r="A59" s="43" t="s">
        <v>26</v>
      </c>
      <c r="B59" s="45">
        <v>2</v>
      </c>
      <c r="C59" s="46">
        <v>5209.5833333333339</v>
      </c>
    </row>
    <row r="60" spans="1:3">
      <c r="A60" s="44" t="s">
        <v>15</v>
      </c>
      <c r="B60" s="45">
        <v>1</v>
      </c>
      <c r="C60" s="46">
        <v>6252.5</v>
      </c>
    </row>
    <row r="61" spans="1:3">
      <c r="A61" s="44" t="s">
        <v>10</v>
      </c>
      <c r="B61" s="45">
        <v>1</v>
      </c>
      <c r="C61" s="46">
        <v>4166.666666666667</v>
      </c>
    </row>
    <row r="62" spans="1:3">
      <c r="A62" s="43" t="s">
        <v>29</v>
      </c>
      <c r="B62" s="45">
        <v>13</v>
      </c>
      <c r="C62" s="46">
        <v>6065.9683333333332</v>
      </c>
    </row>
    <row r="63" spans="1:3">
      <c r="A63" s="44" t="s">
        <v>32</v>
      </c>
      <c r="B63" s="45">
        <v>2</v>
      </c>
      <c r="C63" s="46">
        <v>5791.6191666666664</v>
      </c>
    </row>
    <row r="64" spans="1:3">
      <c r="A64" s="44" t="s">
        <v>21</v>
      </c>
      <c r="B64" s="45">
        <v>1</v>
      </c>
      <c r="C64" s="46">
        <v>5181.8433333333332</v>
      </c>
    </row>
    <row r="65" spans="1:3">
      <c r="A65" s="44" t="s">
        <v>24</v>
      </c>
      <c r="B65" s="45">
        <v>1</v>
      </c>
      <c r="C65" s="46">
        <v>7761.0866666666661</v>
      </c>
    </row>
    <row r="66" spans="1:3">
      <c r="A66" s="44" t="s">
        <v>15</v>
      </c>
      <c r="B66" s="45">
        <v>6</v>
      </c>
      <c r="C66" s="46">
        <v>5944.6291666666657</v>
      </c>
    </row>
    <row r="67" spans="1:3">
      <c r="A67" s="44" t="s">
        <v>10</v>
      </c>
      <c r="B67" s="45">
        <v>3</v>
      </c>
      <c r="C67" s="46">
        <v>6221.2149999999992</v>
      </c>
    </row>
    <row r="68" spans="1:3">
      <c r="A68" s="43" t="s">
        <v>75</v>
      </c>
      <c r="B68" s="45">
        <v>1</v>
      </c>
      <c r="C68" s="46">
        <v>0</v>
      </c>
    </row>
    <row r="69" spans="1:3">
      <c r="A69" s="44" t="s">
        <v>75</v>
      </c>
      <c r="B69" s="45">
        <v>1</v>
      </c>
      <c r="C69" s="46">
        <v>0</v>
      </c>
    </row>
    <row r="70" spans="1:3">
      <c r="A70" s="43" t="s">
        <v>76</v>
      </c>
      <c r="B70" s="45">
        <v>30</v>
      </c>
      <c r="C70" s="46">
        <v>6178.3184999999994</v>
      </c>
    </row>
  </sheetData>
  <mergeCells count="1">
    <mergeCell ref="M26:N26"/>
  </mergeCells>
  <pageMargins left="0.7" right="0.7" top="0.75" bottom="0.75" header="0.3" footer="0.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87"/>
  <sheetViews>
    <sheetView topLeftCell="A25" workbookViewId="0">
      <selection activeCell="D37" sqref="D37"/>
    </sheetView>
  </sheetViews>
  <sheetFormatPr defaultRowHeight="15"/>
  <cols>
    <col min="1" max="1" width="18.28515625" customWidth="1"/>
    <col min="2" max="2" width="29.7109375" customWidth="1"/>
    <col min="3" max="3" width="26.42578125" style="3" customWidth="1"/>
    <col min="4" max="4" width="13.140625" customWidth="1"/>
    <col min="5" max="5" width="6.5703125" bestFit="1" customWidth="1"/>
    <col min="6" max="7" width="6.5703125" customWidth="1"/>
    <col min="8" max="8" width="13.85546875" customWidth="1"/>
    <col min="9" max="22" width="6.5703125" customWidth="1"/>
    <col min="23" max="23" width="6.5703125" bestFit="1" customWidth="1"/>
    <col min="24" max="28" width="7.5703125" bestFit="1" customWidth="1"/>
    <col min="29" max="29" width="18.28515625" bestFit="1" customWidth="1"/>
  </cols>
  <sheetData>
    <row r="1" spans="1:28">
      <c r="B1" s="42" t="s">
        <v>78</v>
      </c>
      <c r="C1" s="46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>
      <c r="A2" s="42" t="s">
        <v>74</v>
      </c>
      <c r="B2" t="s">
        <v>77</v>
      </c>
      <c r="C2" s="46" t="s">
        <v>79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>
      <c r="A3" s="43" t="s">
        <v>69</v>
      </c>
      <c r="B3" s="45">
        <v>2</v>
      </c>
      <c r="C3" s="46">
        <v>12434.470000000001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>
      <c r="A4" s="44" t="s">
        <v>44</v>
      </c>
      <c r="B4" s="45">
        <v>2</v>
      </c>
      <c r="C4" s="46">
        <v>12434.470000000001</v>
      </c>
      <c r="D4" s="2"/>
      <c r="E4" s="2"/>
      <c r="F4" s="2"/>
      <c r="G4" s="7" t="s">
        <v>84</v>
      </c>
      <c r="H4" s="2"/>
      <c r="I4" s="2"/>
      <c r="J4" s="136">
        <v>2010</v>
      </c>
      <c r="K4" s="137"/>
      <c r="L4" s="137"/>
      <c r="M4" s="138"/>
      <c r="N4" s="136">
        <v>2011</v>
      </c>
      <c r="O4" s="137"/>
      <c r="P4" s="137"/>
      <c r="Q4" s="138"/>
      <c r="R4" s="136">
        <v>2012</v>
      </c>
      <c r="S4" s="137"/>
      <c r="T4" s="137"/>
      <c r="U4" s="138"/>
      <c r="V4" s="2"/>
      <c r="W4" s="2"/>
      <c r="X4" s="2"/>
      <c r="Y4" s="2"/>
      <c r="Z4" s="2"/>
      <c r="AA4" s="2"/>
      <c r="AB4" s="2"/>
    </row>
    <row r="5" spans="1:28">
      <c r="A5" s="43" t="s">
        <v>9</v>
      </c>
      <c r="B5" s="45">
        <v>11</v>
      </c>
      <c r="C5" s="46">
        <v>6118.4618181818169</v>
      </c>
      <c r="D5" s="2"/>
      <c r="E5" s="2"/>
      <c r="F5" s="2"/>
      <c r="G5" s="2"/>
      <c r="H5" s="2"/>
      <c r="I5" s="61" t="s">
        <v>85</v>
      </c>
      <c r="J5" s="62" t="s">
        <v>86</v>
      </c>
      <c r="K5" s="63" t="s">
        <v>87</v>
      </c>
      <c r="L5" s="63" t="s">
        <v>88</v>
      </c>
      <c r="M5" s="64" t="s">
        <v>89</v>
      </c>
      <c r="N5" s="62" t="s">
        <v>86</v>
      </c>
      <c r="O5" s="63" t="s">
        <v>87</v>
      </c>
      <c r="P5" s="63" t="s">
        <v>88</v>
      </c>
      <c r="Q5" s="64" t="s">
        <v>89</v>
      </c>
      <c r="R5" s="62" t="s">
        <v>86</v>
      </c>
      <c r="S5" s="63" t="s">
        <v>87</v>
      </c>
      <c r="T5" s="63" t="s">
        <v>88</v>
      </c>
      <c r="U5" s="64" t="s">
        <v>89</v>
      </c>
      <c r="V5" s="2"/>
      <c r="W5" s="2"/>
      <c r="X5" s="2"/>
      <c r="Y5" s="2"/>
      <c r="Z5" s="2"/>
      <c r="AA5" s="2"/>
      <c r="AB5" s="2"/>
    </row>
    <row r="6" spans="1:28">
      <c r="A6" s="44" t="s">
        <v>32</v>
      </c>
      <c r="B6" s="45">
        <v>1</v>
      </c>
      <c r="C6" s="46">
        <v>2086.1099999999997</v>
      </c>
      <c r="D6" s="2"/>
      <c r="E6" s="2"/>
      <c r="F6" s="2"/>
      <c r="G6" s="2"/>
      <c r="H6" s="2"/>
      <c r="I6" s="2"/>
      <c r="J6" s="28"/>
      <c r="K6" s="19"/>
      <c r="L6" s="19"/>
      <c r="M6" s="29"/>
      <c r="N6" s="28"/>
      <c r="O6" s="19"/>
      <c r="P6" s="19"/>
      <c r="Q6" s="29"/>
      <c r="R6" s="28"/>
      <c r="S6" s="19"/>
      <c r="T6" s="19"/>
      <c r="U6" s="29"/>
      <c r="V6" s="2"/>
      <c r="W6" s="2"/>
      <c r="X6" s="2"/>
      <c r="Y6" s="2"/>
      <c r="Z6" s="2"/>
      <c r="AA6" s="2"/>
      <c r="AB6" s="2"/>
    </row>
    <row r="7" spans="1:28">
      <c r="A7" s="44" t="s">
        <v>21</v>
      </c>
      <c r="B7" s="45">
        <v>1</v>
      </c>
      <c r="C7" s="46">
        <v>5649.9299999999994</v>
      </c>
      <c r="D7" s="2"/>
      <c r="E7" s="2"/>
      <c r="F7" s="2"/>
      <c r="G7" s="7" t="s">
        <v>90</v>
      </c>
      <c r="H7" s="7"/>
      <c r="I7" s="7">
        <f t="shared" ref="I7" si="0">+SUM(I8:I10)</f>
        <v>14</v>
      </c>
      <c r="J7" s="65">
        <f>+SUM(J8:J10)</f>
        <v>14</v>
      </c>
      <c r="K7" s="22">
        <f>+SUM(K8:K10)</f>
        <v>14</v>
      </c>
      <c r="L7" s="22">
        <f>+SUM(L8:L10)</f>
        <v>14</v>
      </c>
      <c r="M7" s="66">
        <f>+SUM(M8:M10)</f>
        <v>14</v>
      </c>
      <c r="N7" s="65">
        <f t="shared" ref="N7:U7" si="1">+SUM(N8:N10)</f>
        <v>14</v>
      </c>
      <c r="O7" s="22">
        <f t="shared" si="1"/>
        <v>14</v>
      </c>
      <c r="P7" s="22">
        <f t="shared" si="1"/>
        <v>14</v>
      </c>
      <c r="Q7" s="66">
        <f t="shared" si="1"/>
        <v>14</v>
      </c>
      <c r="R7" s="65">
        <f t="shared" si="1"/>
        <v>14</v>
      </c>
      <c r="S7" s="22">
        <f t="shared" si="1"/>
        <v>14</v>
      </c>
      <c r="T7" s="22">
        <f t="shared" si="1"/>
        <v>14</v>
      </c>
      <c r="U7" s="66">
        <f t="shared" si="1"/>
        <v>14</v>
      </c>
      <c r="V7" s="2"/>
      <c r="W7" s="2"/>
      <c r="X7" s="2"/>
      <c r="Y7" s="2"/>
      <c r="Z7" s="2"/>
      <c r="AA7" s="2"/>
      <c r="AB7" s="2"/>
    </row>
    <row r="8" spans="1:28">
      <c r="A8" s="44" t="s">
        <v>24</v>
      </c>
      <c r="B8" s="45">
        <v>1</v>
      </c>
      <c r="C8" s="46">
        <v>3899.6099999999997</v>
      </c>
      <c r="D8" s="2"/>
      <c r="E8" s="2"/>
      <c r="F8" s="2"/>
      <c r="G8" s="2"/>
      <c r="H8" s="2" t="s">
        <v>91</v>
      </c>
      <c r="I8" s="2">
        <v>9</v>
      </c>
      <c r="J8" s="28">
        <v>9</v>
      </c>
      <c r="K8" s="19">
        <v>9</v>
      </c>
      <c r="L8" s="19">
        <v>9</v>
      </c>
      <c r="M8" s="29">
        <v>9</v>
      </c>
      <c r="N8" s="74">
        <v>9</v>
      </c>
      <c r="O8" s="75">
        <v>9</v>
      </c>
      <c r="P8" s="75">
        <v>9</v>
      </c>
      <c r="Q8" s="76">
        <v>9</v>
      </c>
      <c r="R8" s="74">
        <v>9</v>
      </c>
      <c r="S8" s="75">
        <v>9</v>
      </c>
      <c r="T8" s="75">
        <v>9</v>
      </c>
      <c r="U8" s="76">
        <v>9</v>
      </c>
      <c r="V8" s="2"/>
      <c r="W8" s="2"/>
      <c r="X8" s="2"/>
      <c r="Y8" s="2"/>
      <c r="Z8" s="2"/>
      <c r="AA8" s="2"/>
      <c r="AB8" s="2"/>
    </row>
    <row r="9" spans="1:28">
      <c r="A9" s="44" t="s">
        <v>15</v>
      </c>
      <c r="B9" s="45">
        <v>1</v>
      </c>
      <c r="C9" s="46">
        <v>4176.8999999999996</v>
      </c>
      <c r="D9" s="2"/>
      <c r="E9" s="2"/>
      <c r="F9" s="2"/>
      <c r="G9" s="2"/>
      <c r="H9" s="2" t="s">
        <v>92</v>
      </c>
      <c r="I9" s="2">
        <v>2</v>
      </c>
      <c r="J9" s="28">
        <v>2</v>
      </c>
      <c r="K9" s="19">
        <v>2</v>
      </c>
      <c r="L9" s="19">
        <v>2</v>
      </c>
      <c r="M9" s="29">
        <v>2</v>
      </c>
      <c r="N9" s="74">
        <v>2</v>
      </c>
      <c r="O9" s="75">
        <v>2</v>
      </c>
      <c r="P9" s="75">
        <v>2</v>
      </c>
      <c r="Q9" s="76">
        <v>2</v>
      </c>
      <c r="R9" s="74">
        <v>2</v>
      </c>
      <c r="S9" s="75">
        <v>2</v>
      </c>
      <c r="T9" s="75">
        <v>2</v>
      </c>
      <c r="U9" s="76">
        <v>2</v>
      </c>
      <c r="V9" s="2"/>
      <c r="W9" s="2"/>
      <c r="X9" s="2"/>
      <c r="Y9" s="2"/>
      <c r="Z9" s="2"/>
      <c r="AA9" s="2"/>
      <c r="AB9" s="2"/>
    </row>
    <row r="10" spans="1:28">
      <c r="A10" s="44" t="s">
        <v>10</v>
      </c>
      <c r="B10" s="45">
        <v>7</v>
      </c>
      <c r="C10" s="46">
        <v>7355.79</v>
      </c>
      <c r="D10" s="2"/>
      <c r="E10" s="2"/>
      <c r="F10" s="2"/>
      <c r="G10" s="2"/>
      <c r="H10" s="2" t="s">
        <v>93</v>
      </c>
      <c r="I10" s="2">
        <v>3</v>
      </c>
      <c r="J10" s="28">
        <v>3</v>
      </c>
      <c r="K10" s="19">
        <v>3</v>
      </c>
      <c r="L10" s="19">
        <v>3</v>
      </c>
      <c r="M10" s="29">
        <v>3</v>
      </c>
      <c r="N10" s="74">
        <v>3</v>
      </c>
      <c r="O10" s="75">
        <v>3</v>
      </c>
      <c r="P10" s="75">
        <v>3</v>
      </c>
      <c r="Q10" s="76">
        <v>3</v>
      </c>
      <c r="R10" s="74">
        <v>3</v>
      </c>
      <c r="S10" s="75">
        <v>3</v>
      </c>
      <c r="T10" s="75">
        <v>3</v>
      </c>
      <c r="U10" s="76">
        <v>3</v>
      </c>
      <c r="V10" s="2"/>
      <c r="W10" s="2"/>
      <c r="X10" s="2"/>
      <c r="Y10" s="2"/>
      <c r="Z10" s="2"/>
      <c r="AA10" s="2"/>
      <c r="AB10" s="2"/>
    </row>
    <row r="11" spans="1:28">
      <c r="A11" s="43" t="s">
        <v>26</v>
      </c>
      <c r="B11" s="45">
        <v>2</v>
      </c>
      <c r="C11" s="46">
        <v>5209.5833333333339</v>
      </c>
      <c r="D11" s="2"/>
      <c r="E11" s="2"/>
      <c r="F11" s="2"/>
      <c r="G11" s="2"/>
      <c r="H11" s="2"/>
      <c r="I11" s="2"/>
      <c r="J11" s="28"/>
      <c r="K11" s="19"/>
      <c r="L11" s="19"/>
      <c r="M11" s="29"/>
      <c r="N11" s="74"/>
      <c r="O11" s="75"/>
      <c r="P11" s="75"/>
      <c r="Q11" s="76"/>
      <c r="R11" s="74"/>
      <c r="S11" s="75"/>
      <c r="T11" s="75"/>
      <c r="U11" s="76"/>
      <c r="V11" s="2"/>
      <c r="W11" s="2"/>
      <c r="X11" s="2"/>
      <c r="Y11" s="2"/>
      <c r="Z11" s="2"/>
      <c r="AA11" s="2"/>
      <c r="AB11" s="2"/>
    </row>
    <row r="12" spans="1:28">
      <c r="A12" s="44" t="s">
        <v>15</v>
      </c>
      <c r="B12" s="45">
        <v>1</v>
      </c>
      <c r="C12" s="46">
        <v>6252.5</v>
      </c>
      <c r="D12" s="2"/>
      <c r="E12" s="2"/>
      <c r="F12" s="2"/>
      <c r="G12" s="7" t="s">
        <v>94</v>
      </c>
      <c r="H12" s="2"/>
      <c r="I12" s="2">
        <v>2</v>
      </c>
      <c r="J12" s="70">
        <v>2</v>
      </c>
      <c r="K12" s="71">
        <v>2</v>
      </c>
      <c r="L12" s="71">
        <v>2</v>
      </c>
      <c r="M12" s="72">
        <v>2</v>
      </c>
      <c r="N12" s="74">
        <f>+M12</f>
        <v>2</v>
      </c>
      <c r="O12" s="75">
        <f t="shared" ref="O12:U12" si="2">+N12</f>
        <v>2</v>
      </c>
      <c r="P12" s="75">
        <f t="shared" si="2"/>
        <v>2</v>
      </c>
      <c r="Q12" s="76">
        <f t="shared" si="2"/>
        <v>2</v>
      </c>
      <c r="R12" s="74">
        <f t="shared" si="2"/>
        <v>2</v>
      </c>
      <c r="S12" s="75">
        <f t="shared" si="2"/>
        <v>2</v>
      </c>
      <c r="T12" s="75">
        <f t="shared" si="2"/>
        <v>2</v>
      </c>
      <c r="U12" s="76">
        <f t="shared" si="2"/>
        <v>2</v>
      </c>
      <c r="V12" s="2"/>
      <c r="W12" s="2"/>
      <c r="X12" s="2"/>
      <c r="Y12" s="2"/>
      <c r="Z12" s="2"/>
      <c r="AA12" s="2"/>
      <c r="AB12" s="2"/>
    </row>
    <row r="13" spans="1:28">
      <c r="A13" s="44" t="s">
        <v>10</v>
      </c>
      <c r="B13" s="45">
        <v>1</v>
      </c>
      <c r="C13" s="46">
        <v>4166.666666666667</v>
      </c>
      <c r="D13" s="2"/>
      <c r="E13" s="2"/>
      <c r="F13" s="2"/>
      <c r="G13" s="2"/>
      <c r="H13" s="2"/>
      <c r="I13" s="2"/>
      <c r="J13" s="70"/>
      <c r="K13" s="71"/>
      <c r="L13" s="71"/>
      <c r="M13" s="72"/>
      <c r="N13" s="70"/>
      <c r="O13" s="71"/>
      <c r="P13" s="71"/>
      <c r="Q13" s="72"/>
      <c r="R13" s="70"/>
      <c r="S13" s="71"/>
      <c r="T13" s="71"/>
      <c r="U13" s="72"/>
      <c r="V13" s="2"/>
      <c r="W13" s="2"/>
      <c r="X13" s="2"/>
      <c r="Y13" s="2"/>
      <c r="Z13" s="2"/>
      <c r="AA13" s="2"/>
      <c r="AB13" s="2"/>
    </row>
    <row r="14" spans="1:28">
      <c r="A14" s="43" t="s">
        <v>29</v>
      </c>
      <c r="B14" s="45">
        <v>13</v>
      </c>
      <c r="C14" s="46">
        <v>6065.9683333333332</v>
      </c>
      <c r="D14" s="2"/>
      <c r="E14" s="2"/>
      <c r="F14" s="2"/>
      <c r="G14" s="2"/>
      <c r="H14" s="2"/>
      <c r="I14" s="7"/>
      <c r="J14" s="28"/>
      <c r="K14" s="19"/>
      <c r="L14" s="19"/>
      <c r="M14" s="29"/>
      <c r="N14" s="28"/>
      <c r="O14" s="19"/>
      <c r="P14" s="19"/>
      <c r="Q14" s="29"/>
      <c r="R14" s="28"/>
      <c r="S14" s="19"/>
      <c r="T14" s="19"/>
      <c r="U14" s="29"/>
      <c r="V14" s="2"/>
      <c r="W14" s="2"/>
      <c r="X14" s="2"/>
      <c r="Y14" s="2"/>
      <c r="Z14" s="2"/>
      <c r="AA14" s="2"/>
      <c r="AB14" s="2"/>
    </row>
    <row r="15" spans="1:28">
      <c r="A15" s="44" t="s">
        <v>32</v>
      </c>
      <c r="B15" s="45">
        <v>2</v>
      </c>
      <c r="C15" s="46">
        <v>5791.6191666666664</v>
      </c>
      <c r="D15" s="2"/>
      <c r="E15" s="2"/>
      <c r="F15" s="2"/>
      <c r="G15" s="7" t="s">
        <v>95</v>
      </c>
      <c r="H15" s="2"/>
      <c r="I15" s="7">
        <f>+SUM(I16:I18)</f>
        <v>8</v>
      </c>
      <c r="J15" s="65">
        <f>+SUM(J16:J18)</f>
        <v>11</v>
      </c>
      <c r="K15" s="22">
        <f t="shared" ref="K15:U15" si="3">+SUM(K16:K18)</f>
        <v>13</v>
      </c>
      <c r="L15" s="22">
        <f t="shared" si="3"/>
        <v>13</v>
      </c>
      <c r="M15" s="66">
        <f t="shared" si="3"/>
        <v>13</v>
      </c>
      <c r="N15" s="65">
        <f t="shared" si="3"/>
        <v>14</v>
      </c>
      <c r="O15" s="22">
        <f t="shared" si="3"/>
        <v>15</v>
      </c>
      <c r="P15" s="22">
        <f t="shared" si="3"/>
        <v>16</v>
      </c>
      <c r="Q15" s="66">
        <f t="shared" si="3"/>
        <v>16</v>
      </c>
      <c r="R15" s="65">
        <f t="shared" si="3"/>
        <v>17</v>
      </c>
      <c r="S15" s="22">
        <f t="shared" si="3"/>
        <v>18</v>
      </c>
      <c r="T15" s="22">
        <f t="shared" si="3"/>
        <v>19</v>
      </c>
      <c r="U15" s="66">
        <f t="shared" si="3"/>
        <v>19</v>
      </c>
      <c r="V15" s="2"/>
      <c r="W15" s="2"/>
      <c r="X15" s="2"/>
      <c r="Y15" s="2"/>
      <c r="Z15" s="2"/>
      <c r="AA15" s="2"/>
      <c r="AB15" s="2"/>
    </row>
    <row r="16" spans="1:28">
      <c r="A16" s="44" t="s">
        <v>21</v>
      </c>
      <c r="B16" s="45">
        <v>1</v>
      </c>
      <c r="C16" s="46">
        <v>5181.8433333333332</v>
      </c>
      <c r="D16" s="2"/>
      <c r="E16" s="2"/>
      <c r="F16" s="2"/>
      <c r="G16" s="2"/>
      <c r="H16" s="2" t="s">
        <v>91</v>
      </c>
      <c r="I16" s="2">
        <v>7</v>
      </c>
      <c r="J16" s="28">
        <v>9</v>
      </c>
      <c r="K16" s="19">
        <v>10</v>
      </c>
      <c r="L16" s="19">
        <v>10</v>
      </c>
      <c r="M16" s="29">
        <v>10</v>
      </c>
      <c r="N16" s="73">
        <f>+M16+1</f>
        <v>11</v>
      </c>
      <c r="O16" s="75">
        <f>+N16</f>
        <v>11</v>
      </c>
      <c r="P16" s="77">
        <f>+O16+1</f>
        <v>12</v>
      </c>
      <c r="Q16" s="76">
        <f>+P16</f>
        <v>12</v>
      </c>
      <c r="R16" s="73">
        <f>+Q16+1</f>
        <v>13</v>
      </c>
      <c r="S16" s="75">
        <f>+R16</f>
        <v>13</v>
      </c>
      <c r="T16" s="77">
        <f>+S16+1</f>
        <v>14</v>
      </c>
      <c r="U16" s="76">
        <f>+T16</f>
        <v>14</v>
      </c>
      <c r="V16" s="2"/>
      <c r="W16" s="2"/>
      <c r="X16" s="2"/>
      <c r="Y16" s="2"/>
      <c r="Z16" s="2"/>
      <c r="AA16" s="2"/>
      <c r="AB16" s="2"/>
    </row>
    <row r="17" spans="1:35">
      <c r="A17" s="44" t="s">
        <v>24</v>
      </c>
      <c r="B17" s="45">
        <v>1</v>
      </c>
      <c r="C17" s="46">
        <v>7761.0866666666661</v>
      </c>
      <c r="D17" s="2"/>
      <c r="E17" s="2"/>
      <c r="F17" s="2"/>
      <c r="G17" s="2"/>
      <c r="H17" s="2" t="s">
        <v>92</v>
      </c>
      <c r="I17" s="2">
        <v>1</v>
      </c>
      <c r="J17" s="28">
        <v>2</v>
      </c>
      <c r="K17" s="19">
        <v>2</v>
      </c>
      <c r="L17" s="19">
        <v>2</v>
      </c>
      <c r="M17" s="29">
        <v>2</v>
      </c>
      <c r="N17" s="74">
        <f>+M17</f>
        <v>2</v>
      </c>
      <c r="O17" s="77">
        <f>+N17+1</f>
        <v>3</v>
      </c>
      <c r="P17" s="75">
        <f>+O17</f>
        <v>3</v>
      </c>
      <c r="Q17" s="76">
        <f>+P17</f>
        <v>3</v>
      </c>
      <c r="R17" s="74">
        <f>+Q17</f>
        <v>3</v>
      </c>
      <c r="S17" s="77">
        <f>+R17+1</f>
        <v>4</v>
      </c>
      <c r="T17" s="75">
        <f>+S17</f>
        <v>4</v>
      </c>
      <c r="U17" s="76">
        <f>+T17</f>
        <v>4</v>
      </c>
      <c r="V17" s="2"/>
      <c r="W17" s="2"/>
      <c r="X17" s="2"/>
      <c r="Y17" s="2"/>
      <c r="Z17" s="2"/>
      <c r="AA17" s="2"/>
      <c r="AB17" s="2"/>
    </row>
    <row r="18" spans="1:35">
      <c r="A18" s="44" t="s">
        <v>15</v>
      </c>
      <c r="B18" s="45">
        <v>6</v>
      </c>
      <c r="C18" s="46">
        <v>5944.6291666666657</v>
      </c>
      <c r="D18" s="2"/>
      <c r="E18" s="2"/>
      <c r="F18" s="2"/>
      <c r="G18" s="2"/>
      <c r="H18" s="2" t="s">
        <v>93</v>
      </c>
      <c r="I18" s="2">
        <v>0</v>
      </c>
      <c r="J18" s="28">
        <v>0</v>
      </c>
      <c r="K18" s="19">
        <v>1</v>
      </c>
      <c r="L18" s="19">
        <v>1</v>
      </c>
      <c r="M18" s="29">
        <v>1</v>
      </c>
      <c r="N18" s="74">
        <v>1</v>
      </c>
      <c r="O18" s="75">
        <v>1</v>
      </c>
      <c r="P18" s="75">
        <v>1</v>
      </c>
      <c r="Q18" s="76">
        <v>1</v>
      </c>
      <c r="R18" s="74">
        <v>1</v>
      </c>
      <c r="S18" s="75">
        <v>1</v>
      </c>
      <c r="T18" s="75">
        <v>1</v>
      </c>
      <c r="U18" s="76">
        <v>1</v>
      </c>
      <c r="V18" s="2"/>
      <c r="W18" s="2"/>
      <c r="X18" s="2"/>
      <c r="Y18" s="2"/>
      <c r="Z18" s="2"/>
      <c r="AA18" s="2"/>
      <c r="AB18" s="2"/>
    </row>
    <row r="19" spans="1:35">
      <c r="A19" s="44" t="s">
        <v>10</v>
      </c>
      <c r="B19" s="45">
        <v>3</v>
      </c>
      <c r="C19" s="46">
        <v>6221.2149999999992</v>
      </c>
      <c r="D19" s="2"/>
      <c r="E19" s="2"/>
      <c r="F19" s="2"/>
      <c r="G19" s="2"/>
      <c r="H19" s="2"/>
      <c r="I19" s="2"/>
      <c r="J19" s="28"/>
      <c r="K19" s="19"/>
      <c r="L19" s="19"/>
      <c r="M19" s="29"/>
      <c r="N19" s="28"/>
      <c r="O19" s="19"/>
      <c r="P19" s="19"/>
      <c r="Q19" s="29"/>
      <c r="R19" s="28"/>
      <c r="S19" s="19"/>
      <c r="T19" s="19"/>
      <c r="U19" s="29"/>
      <c r="V19" s="2"/>
      <c r="W19" s="2"/>
      <c r="X19" s="2"/>
      <c r="Y19" s="2"/>
      <c r="Z19" s="2"/>
      <c r="AA19" s="2"/>
      <c r="AB19" s="2"/>
    </row>
    <row r="20" spans="1:35">
      <c r="A20" s="43" t="s">
        <v>75</v>
      </c>
      <c r="B20" s="45"/>
      <c r="C20" s="46">
        <v>0</v>
      </c>
      <c r="D20" s="2"/>
      <c r="E20" s="2"/>
      <c r="F20" s="2"/>
      <c r="G20" s="2"/>
      <c r="H20" s="2"/>
      <c r="I20" s="2"/>
      <c r="J20" s="28"/>
      <c r="K20" s="19"/>
      <c r="L20" s="19"/>
      <c r="M20" s="29"/>
      <c r="N20" s="28"/>
      <c r="O20" s="19"/>
      <c r="P20" s="19"/>
      <c r="Q20" s="29"/>
      <c r="R20" s="28"/>
      <c r="S20" s="19"/>
      <c r="T20" s="19"/>
      <c r="U20" s="29"/>
      <c r="V20" s="2"/>
      <c r="W20" s="2"/>
      <c r="X20" s="2"/>
      <c r="Y20" s="2"/>
      <c r="Z20" s="2"/>
      <c r="AA20" s="2"/>
      <c r="AB20" s="2"/>
    </row>
    <row r="21" spans="1:35">
      <c r="A21" s="43" t="s">
        <v>76</v>
      </c>
      <c r="B21" s="45">
        <v>28</v>
      </c>
      <c r="C21" s="46">
        <v>6256.8543103448274</v>
      </c>
      <c r="D21" s="2"/>
      <c r="E21" s="2"/>
      <c r="F21" s="2"/>
      <c r="G21" s="41" t="s">
        <v>96</v>
      </c>
      <c r="H21" s="41"/>
      <c r="I21" s="41">
        <f>+I15+I7+I12</f>
        <v>24</v>
      </c>
      <c r="J21" s="67">
        <f t="shared" ref="J21:U21" si="4">+J15+J7+J12</f>
        <v>27</v>
      </c>
      <c r="K21" s="68">
        <f t="shared" si="4"/>
        <v>29</v>
      </c>
      <c r="L21" s="68">
        <f t="shared" si="4"/>
        <v>29</v>
      </c>
      <c r="M21" s="69">
        <f t="shared" si="4"/>
        <v>29</v>
      </c>
      <c r="N21" s="67">
        <f t="shared" si="4"/>
        <v>30</v>
      </c>
      <c r="O21" s="68">
        <f t="shared" si="4"/>
        <v>31</v>
      </c>
      <c r="P21" s="68">
        <f t="shared" si="4"/>
        <v>32</v>
      </c>
      <c r="Q21" s="69">
        <f t="shared" si="4"/>
        <v>32</v>
      </c>
      <c r="R21" s="67">
        <f t="shared" si="4"/>
        <v>33</v>
      </c>
      <c r="S21" s="68">
        <f t="shared" si="4"/>
        <v>34</v>
      </c>
      <c r="T21" s="68">
        <f t="shared" si="4"/>
        <v>35</v>
      </c>
      <c r="U21" s="69">
        <f t="shared" si="4"/>
        <v>35</v>
      </c>
      <c r="V21" s="2"/>
      <c r="W21" s="2"/>
      <c r="X21" s="2"/>
      <c r="Y21" s="2"/>
      <c r="Z21" s="2"/>
      <c r="AA21" s="2"/>
      <c r="AB21" s="2"/>
    </row>
    <row r="22" spans="1: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35" ht="27" customHeight="1">
      <c r="A24" s="79" t="s">
        <v>108</v>
      </c>
      <c r="B24" s="42" t="s">
        <v>78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35">
      <c r="A25" s="50" t="s">
        <v>74</v>
      </c>
      <c r="B25" s="51" t="s">
        <v>77</v>
      </c>
      <c r="C25" s="52" t="s">
        <v>79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35">
      <c r="A26" s="47" t="s">
        <v>69</v>
      </c>
      <c r="B26" s="48">
        <v>2</v>
      </c>
      <c r="C26" s="49">
        <v>12434.470000000001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>
      <c r="A27" s="53" t="s">
        <v>44</v>
      </c>
      <c r="B27" s="54">
        <v>2</v>
      </c>
      <c r="C27" s="55">
        <v>12434.470000000001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>
      <c r="A28" s="47" t="s">
        <v>9</v>
      </c>
      <c r="B28" s="48">
        <v>11</v>
      </c>
      <c r="C28" s="49">
        <v>6118.4618181818169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>
      <c r="A29" s="53" t="s">
        <v>32</v>
      </c>
      <c r="B29" s="54">
        <v>1</v>
      </c>
      <c r="C29" s="55">
        <v>2086.1099999999997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>
      <c r="A30" s="53" t="s">
        <v>21</v>
      </c>
      <c r="B30" s="54">
        <v>1</v>
      </c>
      <c r="C30" s="55">
        <v>5649.9299999999994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>
      <c r="A31" s="53" t="s">
        <v>24</v>
      </c>
      <c r="B31" s="54">
        <v>1</v>
      </c>
      <c r="C31" s="55">
        <v>3899.6099999999997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>
      <c r="A32" s="53" t="s">
        <v>15</v>
      </c>
      <c r="B32" s="54">
        <v>1</v>
      </c>
      <c r="C32" s="55">
        <v>4176.8999999999996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>
      <c r="A33" s="53" t="s">
        <v>10</v>
      </c>
      <c r="B33" s="54">
        <v>7</v>
      </c>
      <c r="C33" s="55">
        <v>7355.79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>
      <c r="A34" s="47" t="s">
        <v>26</v>
      </c>
      <c r="B34" s="48">
        <v>2</v>
      </c>
      <c r="C34" s="49">
        <v>5209.5833333333339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>
      <c r="A35" s="53" t="s">
        <v>15</v>
      </c>
      <c r="B35" s="54">
        <v>1</v>
      </c>
      <c r="C35" s="55">
        <v>6252.5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>
      <c r="A36" s="53" t="s">
        <v>10</v>
      </c>
      <c r="B36" s="54">
        <v>1</v>
      </c>
      <c r="C36" s="55">
        <v>4166.666666666667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>
      <c r="A37" s="47" t="s">
        <v>29</v>
      </c>
      <c r="B37" s="48">
        <v>14</v>
      </c>
      <c r="C37" s="49">
        <v>5859.0675000000001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>
      <c r="A38" s="53" t="s">
        <v>32</v>
      </c>
      <c r="B38" s="54">
        <v>3</v>
      </c>
      <c r="C38" s="55">
        <v>5195.7461111111106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>
      <c r="A39" s="53" t="s">
        <v>21</v>
      </c>
      <c r="B39" s="54">
        <v>1</v>
      </c>
      <c r="C39" s="55">
        <v>5181.8433333333332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>
      <c r="A40" s="53" t="s">
        <v>24</v>
      </c>
      <c r="B40" s="54">
        <v>1</v>
      </c>
      <c r="C40" s="55">
        <v>7761.0866666666661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>
      <c r="A41" s="53" t="s">
        <v>15</v>
      </c>
      <c r="B41" s="54">
        <v>6</v>
      </c>
      <c r="C41" s="55">
        <v>5805.5219444444447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>
      <c r="A42" s="53" t="s">
        <v>10</v>
      </c>
      <c r="B42" s="54">
        <v>3</v>
      </c>
      <c r="C42" s="55">
        <v>6221.2149999999992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>
      <c r="A43" s="56" t="s">
        <v>75</v>
      </c>
      <c r="B43" s="57"/>
      <c r="C43" s="5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>
      <c r="A44" s="43" t="s">
        <v>76</v>
      </c>
      <c r="B44" s="45">
        <v>29</v>
      </c>
      <c r="C44" s="46">
        <v>6366.1424712643675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>
      <c r="C4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>
      <c r="A46" t="s">
        <v>105</v>
      </c>
      <c r="C46" s="4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>
      <c r="A47" s="50" t="s">
        <v>74</v>
      </c>
      <c r="B47" s="51" t="s">
        <v>77</v>
      </c>
      <c r="C47" s="52" t="s">
        <v>79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>
      <c r="A48" s="47" t="s">
        <v>69</v>
      </c>
      <c r="B48" s="48">
        <v>2</v>
      </c>
      <c r="C48" s="49">
        <v>12434.470000000001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>
      <c r="A49" s="53" t="s">
        <v>44</v>
      </c>
      <c r="B49" s="54">
        <v>2</v>
      </c>
      <c r="C49" s="55">
        <v>12434.470000000001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>
      <c r="A50" s="47" t="s">
        <v>9</v>
      </c>
      <c r="B50" s="48">
        <v>11</v>
      </c>
      <c r="C50" s="49">
        <v>6118.4618181818169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>
      <c r="A51" s="53" t="s">
        <v>32</v>
      </c>
      <c r="B51" s="54">
        <v>1</v>
      </c>
      <c r="C51" s="55">
        <v>2086.1099999999997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>
      <c r="A52" s="53" t="s">
        <v>21</v>
      </c>
      <c r="B52" s="54">
        <v>1</v>
      </c>
      <c r="C52" s="55">
        <v>5649.9299999999994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>
      <c r="A53" s="53" t="s">
        <v>24</v>
      </c>
      <c r="B53" s="54">
        <v>1</v>
      </c>
      <c r="C53" s="55">
        <v>3899.6099999999997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>
      <c r="A54" s="53" t="s">
        <v>15</v>
      </c>
      <c r="B54" s="54">
        <v>1</v>
      </c>
      <c r="C54" s="55">
        <v>4176.8999999999996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>
      <c r="A55" s="53" t="s">
        <v>10</v>
      </c>
      <c r="B55" s="54">
        <v>7</v>
      </c>
      <c r="C55" s="55">
        <v>7355.79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>
      <c r="A56" s="47" t="s">
        <v>26</v>
      </c>
      <c r="B56" s="48">
        <v>2</v>
      </c>
      <c r="C56" s="49">
        <v>5209.5833333333339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>
      <c r="A57" s="53" t="s">
        <v>15</v>
      </c>
      <c r="B57" s="54">
        <v>1</v>
      </c>
      <c r="C57" s="55">
        <v>6252.5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>
      <c r="A58" s="53" t="s">
        <v>10</v>
      </c>
      <c r="B58" s="54">
        <v>1</v>
      </c>
      <c r="C58" s="55">
        <v>4166.666666666667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>
      <c r="A59" s="47" t="s">
        <v>29</v>
      </c>
      <c r="B59" s="48">
        <v>14</v>
      </c>
      <c r="C59" s="49">
        <v>5638.6091666666671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>
      <c r="A60" s="53" t="s">
        <v>32</v>
      </c>
      <c r="B60" s="54">
        <v>3</v>
      </c>
      <c r="C60" s="55">
        <v>4624.0638888888889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>
      <c r="A61" s="53" t="s">
        <v>21</v>
      </c>
      <c r="B61" s="54">
        <v>1</v>
      </c>
      <c r="C61" s="55">
        <v>5181.8433333333332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>
      <c r="A62" s="53" t="s">
        <v>24</v>
      </c>
      <c r="B62" s="54">
        <v>1</v>
      </c>
      <c r="C62" s="55">
        <v>7761.0866666666661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>
      <c r="A63" s="53" t="s">
        <v>15</v>
      </c>
      <c r="B63" s="54">
        <v>6</v>
      </c>
      <c r="C63" s="55">
        <v>5805.5219444444447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>
      <c r="A64" s="53" t="s">
        <v>10</v>
      </c>
      <c r="B64" s="54">
        <v>3</v>
      </c>
      <c r="C64" s="55">
        <v>5764.0916666666662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>
      <c r="A65" s="56" t="s">
        <v>75</v>
      </c>
      <c r="B65" s="57"/>
      <c r="C65" s="5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>
      <c r="A66" t="s">
        <v>76</v>
      </c>
      <c r="B66" s="2">
        <v>29</v>
      </c>
      <c r="C66" s="3">
        <v>6259.714310344827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B70" s="42" t="s">
        <v>78</v>
      </c>
      <c r="C70"/>
    </row>
    <row r="71" spans="1:35">
      <c r="A71" s="42" t="s">
        <v>74</v>
      </c>
      <c r="B71" t="s">
        <v>112</v>
      </c>
      <c r="C71" t="s">
        <v>77</v>
      </c>
      <c r="D71" s="3" t="s">
        <v>113</v>
      </c>
      <c r="E71">
        <v>254</v>
      </c>
      <c r="F71" t="s">
        <v>114</v>
      </c>
    </row>
    <row r="72" spans="1:35">
      <c r="A72" s="43" t="s">
        <v>32</v>
      </c>
      <c r="B72" s="46">
        <v>164032.18</v>
      </c>
      <c r="C72" s="46">
        <v>3</v>
      </c>
      <c r="D72" s="3">
        <f>+GETPIVOTDATA("Somma di Costo Azienda Annuo",$A$70,"Classificazione ","AMM")/GETPIVOTDATA("Conteggio di Lista Personale",$A$70,"Classificazione ","AMM")</f>
        <v>54677.393333333333</v>
      </c>
      <c r="E72">
        <f>+D72/$E$71</f>
        <v>215.26532808398949</v>
      </c>
    </row>
    <row r="73" spans="1:35">
      <c r="A73" s="43" t="s">
        <v>21</v>
      </c>
      <c r="B73" s="46">
        <v>129981.27999999998</v>
      </c>
      <c r="C73" s="46">
        <v>2</v>
      </c>
      <c r="D73" s="3">
        <f>+GETPIVOTDATA("Somma di Costo Azienda Annuo",$A$70,"Classificazione ","COMM DIF")/GETPIVOTDATA("Conteggio di Lista Personale",$A$70,"Classificazione ","COMM DIF")</f>
        <v>64990.639999999992</v>
      </c>
      <c r="E73">
        <f t="shared" ref="E73:E77" si="5">+D73/$E$71</f>
        <v>255.86866141732281</v>
      </c>
      <c r="H73" s="3"/>
    </row>
    <row r="74" spans="1:35">
      <c r="A74" s="43" t="s">
        <v>24</v>
      </c>
      <c r="B74" s="46">
        <v>139928.35999999999</v>
      </c>
      <c r="C74" s="46">
        <v>2</v>
      </c>
      <c r="D74" s="3">
        <f>+GETPIVOTDATA("Somma di Costo Azienda Annuo",$A$70,"Classificazione ","COMM OFF")/GETPIVOTDATA("Conteggio di Lista Personale",$A$70,"Classificazione ","COMM OFF")</f>
        <v>69964.179999999993</v>
      </c>
      <c r="E74">
        <f t="shared" si="5"/>
        <v>275.44952755905507</v>
      </c>
    </row>
    <row r="75" spans="1:35">
      <c r="A75" s="43" t="s">
        <v>44</v>
      </c>
      <c r="B75" s="46">
        <v>298427.28000000003</v>
      </c>
      <c r="C75" s="46">
        <v>2</v>
      </c>
      <c r="D75" s="3">
        <f>+GETPIVOTDATA("Somma di Costo Azienda Annuo",$A$70,"Classificazione ","Direzione ")/GETPIVOTDATA("Conteggio di Lista Personale",$A$70,"Classificazione ","Direzione ")</f>
        <v>149213.64000000001</v>
      </c>
      <c r="E75">
        <f t="shared" si="5"/>
        <v>587.4552755905512</v>
      </c>
    </row>
    <row r="76" spans="1:35">
      <c r="A76" s="43" t="s">
        <v>15</v>
      </c>
      <c r="B76" s="46">
        <v>553166.1</v>
      </c>
      <c r="C76" s="46">
        <v>8</v>
      </c>
      <c r="D76" s="3">
        <f>+GETPIVOTDATA("Somma di Costo Azienda Annuo",$A$70,"Classificazione ","OP DIF")/GETPIVOTDATA("Conteggio di Lista Personale",$A$70,"Classificazione ","OP DIF")</f>
        <v>69145.762499999997</v>
      </c>
      <c r="E76">
        <f t="shared" si="5"/>
        <v>272.2274114173228</v>
      </c>
    </row>
    <row r="77" spans="1:35">
      <c r="A77" s="43" t="s">
        <v>10</v>
      </c>
      <c r="B77" s="46">
        <v>891850.1</v>
      </c>
      <c r="C77" s="46">
        <v>11</v>
      </c>
      <c r="D77" s="3">
        <f>+GETPIVOTDATA("Somma di Costo Azienda Annuo",$A$70,"Classificazione ","OP OFF")/GETPIVOTDATA("Conteggio di Lista Personale",$A$70,"Classificazione ","OP OFF")</f>
        <v>81077.281818181815</v>
      </c>
      <c r="E77">
        <f t="shared" si="5"/>
        <v>319.20189692197567</v>
      </c>
    </row>
    <row r="78" spans="1:35">
      <c r="A78" s="43" t="s">
        <v>75</v>
      </c>
      <c r="B78" s="46">
        <v>0</v>
      </c>
      <c r="C78" s="46">
        <v>1</v>
      </c>
      <c r="D78" s="3"/>
    </row>
    <row r="79" spans="1:35">
      <c r="A79" s="43" t="s">
        <v>76</v>
      </c>
      <c r="B79" s="46">
        <v>2177385.2999999998</v>
      </c>
      <c r="C79" s="46">
        <v>29</v>
      </c>
      <c r="D79" s="3"/>
    </row>
    <row r="80" spans="1:35">
      <c r="C80"/>
      <c r="D80" s="3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</sheetData>
  <mergeCells count="3">
    <mergeCell ref="J4:M4"/>
    <mergeCell ref="N4:Q4"/>
    <mergeCell ref="R4:U4"/>
  </mergeCells>
  <pageMargins left="0.7" right="0.7" top="0.75" bottom="0.75" header="0.3" footer="0.3"/>
  <ignoredErrors>
    <ignoredError sqref="S16:S17 O17 O16 Q16 P16 R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A8" sqref="A8"/>
    </sheetView>
  </sheetViews>
  <sheetFormatPr defaultRowHeight="15"/>
  <cols>
    <col min="1" max="1" width="19.42578125" style="2" bestFit="1" customWidth="1"/>
    <col min="2" max="2" width="30.28515625" style="2" bestFit="1" customWidth="1"/>
    <col min="3" max="3" width="11.28515625" style="2" customWidth="1"/>
    <col min="4" max="4" width="1" style="2" customWidth="1"/>
    <col min="5" max="5" width="11.28515625" style="2" customWidth="1"/>
    <col min="6" max="6" width="1.42578125" style="2" customWidth="1"/>
    <col min="7" max="7" width="12" style="2" bestFit="1" customWidth="1"/>
    <col min="8" max="8" width="1" style="2" customWidth="1"/>
    <col min="9" max="9" width="15.7109375" style="2" customWidth="1"/>
    <col min="10" max="10" width="10.5703125" style="2" bestFit="1" customWidth="1"/>
    <col min="11" max="11" width="15.42578125" style="2" bestFit="1" customWidth="1"/>
    <col min="12" max="16384" width="9.140625" style="2"/>
  </cols>
  <sheetData>
    <row r="1" spans="1:17">
      <c r="B1" s="2" t="s">
        <v>61</v>
      </c>
      <c r="E1" s="4">
        <v>210000</v>
      </c>
      <c r="F1" s="4"/>
    </row>
    <row r="2" spans="1:17">
      <c r="E2" s="4"/>
      <c r="F2" s="4"/>
    </row>
    <row r="3" spans="1:17">
      <c r="C3" s="1" t="s">
        <v>64</v>
      </c>
      <c r="D3" s="16"/>
      <c r="E3" s="1" t="s">
        <v>65</v>
      </c>
      <c r="F3" s="16"/>
      <c r="G3" s="34" t="s">
        <v>60</v>
      </c>
      <c r="H3" s="22"/>
    </row>
    <row r="4" spans="1:17">
      <c r="B4" s="7" t="s">
        <v>47</v>
      </c>
      <c r="C4" s="11">
        <v>0.6</v>
      </c>
      <c r="D4" s="17"/>
      <c r="E4" s="11">
        <v>0.4</v>
      </c>
      <c r="F4" s="17"/>
      <c r="G4" s="21"/>
      <c r="H4" s="23"/>
      <c r="I4" s="2" t="s">
        <v>62</v>
      </c>
      <c r="J4" s="5"/>
    </row>
    <row r="5" spans="1:17">
      <c r="B5" s="7" t="s">
        <v>48</v>
      </c>
      <c r="C5" s="12">
        <f>+C4*$E$1</f>
        <v>126000</v>
      </c>
      <c r="D5" s="18"/>
      <c r="E5" s="12">
        <f>+E4*$E$1</f>
        <v>84000</v>
      </c>
      <c r="F5" s="18"/>
      <c r="G5" s="21">
        <f>+E5+C5</f>
        <v>210000</v>
      </c>
      <c r="H5" s="23"/>
      <c r="I5" s="10">
        <v>103000</v>
      </c>
      <c r="J5" s="10">
        <v>69000</v>
      </c>
    </row>
    <row r="6" spans="1:17">
      <c r="A6" s="6">
        <v>0.4</v>
      </c>
      <c r="B6" s="7" t="s">
        <v>49</v>
      </c>
      <c r="C6" s="12">
        <f>+C5*$A$6</f>
        <v>50400</v>
      </c>
      <c r="D6" s="18"/>
      <c r="E6" s="12">
        <f>+E5*$A$6</f>
        <v>33600</v>
      </c>
      <c r="F6" s="18"/>
      <c r="G6" s="21">
        <f>+E6+C6</f>
        <v>84000</v>
      </c>
      <c r="H6" s="23"/>
      <c r="I6" s="10">
        <f>+I5*$A$6</f>
        <v>41200</v>
      </c>
      <c r="J6" s="10">
        <f>+J5*$A$6</f>
        <v>27600</v>
      </c>
    </row>
    <row r="7" spans="1:17">
      <c r="A7" s="6">
        <v>0.6</v>
      </c>
      <c r="B7" s="7" t="s">
        <v>50</v>
      </c>
      <c r="C7" s="12">
        <f>+C5*$A$7</f>
        <v>75600</v>
      </c>
      <c r="D7" s="18"/>
      <c r="E7" s="12">
        <f>+E5*$A$7</f>
        <v>50400</v>
      </c>
      <c r="F7" s="18"/>
      <c r="G7" s="21">
        <f>+E7+C7</f>
        <v>126000</v>
      </c>
      <c r="H7" s="23"/>
      <c r="I7" s="10">
        <f>+I5*$A$7</f>
        <v>61800</v>
      </c>
      <c r="J7" s="10">
        <f>+J5*$A$7</f>
        <v>41400</v>
      </c>
    </row>
    <row r="8" spans="1:17">
      <c r="C8" s="12"/>
      <c r="D8" s="18"/>
      <c r="E8" s="12"/>
      <c r="F8" s="18"/>
      <c r="G8" s="13"/>
      <c r="H8" s="19"/>
    </row>
    <row r="9" spans="1:17">
      <c r="A9" s="32" t="s">
        <v>55</v>
      </c>
      <c r="B9" s="33">
        <v>6435000</v>
      </c>
      <c r="C9" s="141"/>
      <c r="D9" s="142"/>
      <c r="E9" s="142"/>
      <c r="F9" s="142"/>
      <c r="G9" s="142"/>
      <c r="H9" s="142"/>
      <c r="I9" s="142"/>
      <c r="J9" s="143"/>
    </row>
    <row r="10" spans="1:17">
      <c r="A10" s="8" t="s">
        <v>56</v>
      </c>
      <c r="B10" s="8" t="s">
        <v>57</v>
      </c>
      <c r="C10" s="13"/>
      <c r="D10" s="19"/>
      <c r="E10" s="13"/>
      <c r="F10" s="19"/>
      <c r="G10" s="13"/>
      <c r="H10" s="19"/>
      <c r="I10" s="139" t="s">
        <v>63</v>
      </c>
      <c r="J10" s="140"/>
    </row>
    <row r="11" spans="1:17">
      <c r="A11" s="9">
        <v>0</v>
      </c>
      <c r="B11" s="9">
        <f>+B9*70%</f>
        <v>4504500</v>
      </c>
      <c r="C11" s="14">
        <v>0</v>
      </c>
      <c r="D11" s="20"/>
      <c r="E11" s="14">
        <v>0</v>
      </c>
      <c r="F11" s="20"/>
      <c r="G11" s="14"/>
      <c r="H11" s="20"/>
      <c r="I11" s="24" t="s">
        <v>58</v>
      </c>
      <c r="J11" s="25">
        <v>0</v>
      </c>
    </row>
    <row r="12" spans="1:17">
      <c r="A12" s="9">
        <f>+B9*70%</f>
        <v>4504500</v>
      </c>
      <c r="B12" s="9">
        <f>+B9*0.85</f>
        <v>5469750</v>
      </c>
      <c r="C12" s="12">
        <f>+C6*$J$12</f>
        <v>25200</v>
      </c>
      <c r="D12" s="18"/>
      <c r="E12" s="12">
        <f>+E6*$J$12</f>
        <v>16800</v>
      </c>
      <c r="F12" s="18"/>
      <c r="G12" s="21">
        <f t="shared" ref="G12:G15" si="0">+E12+C12</f>
        <v>42000</v>
      </c>
      <c r="H12" s="23"/>
      <c r="I12" s="26" t="s">
        <v>54</v>
      </c>
      <c r="J12" s="27">
        <v>0.5</v>
      </c>
    </row>
    <row r="13" spans="1:17">
      <c r="A13" s="9">
        <f>+B9*0.85</f>
        <v>5469750</v>
      </c>
      <c r="B13" s="9">
        <f>+B9*100%</f>
        <v>6435000</v>
      </c>
      <c r="C13" s="12">
        <f>+C6*$J$13</f>
        <v>37800</v>
      </c>
      <c r="D13" s="18"/>
      <c r="E13" s="12">
        <f>+E6*$J$13</f>
        <v>25200</v>
      </c>
      <c r="F13" s="18"/>
      <c r="G13" s="21">
        <f t="shared" si="0"/>
        <v>63000</v>
      </c>
      <c r="H13" s="23"/>
      <c r="I13" s="28" t="s">
        <v>53</v>
      </c>
      <c r="J13" s="27">
        <v>0.75</v>
      </c>
    </row>
    <row r="14" spans="1:17">
      <c r="A14" s="9">
        <f>+B9*1</f>
        <v>6435000</v>
      </c>
      <c r="B14" s="9">
        <f>+B9*1.15</f>
        <v>7400249.9999999991</v>
      </c>
      <c r="C14" s="12">
        <f>+C6*J14</f>
        <v>50400</v>
      </c>
      <c r="D14" s="18"/>
      <c r="E14" s="12">
        <f>+E6*J14</f>
        <v>33600</v>
      </c>
      <c r="F14" s="18"/>
      <c r="G14" s="21">
        <f t="shared" si="0"/>
        <v>84000</v>
      </c>
      <c r="H14" s="23"/>
      <c r="I14" s="28" t="s">
        <v>51</v>
      </c>
      <c r="J14" s="27">
        <v>1</v>
      </c>
      <c r="Q14" s="6"/>
    </row>
    <row r="15" spans="1:17">
      <c r="A15" s="9">
        <f>+B9*1.15</f>
        <v>7400249.9999999991</v>
      </c>
      <c r="B15" s="9"/>
      <c r="C15" s="12">
        <f>+C6*J15</f>
        <v>63000</v>
      </c>
      <c r="D15" s="18"/>
      <c r="E15" s="12">
        <f>+E6*J15</f>
        <v>42000</v>
      </c>
      <c r="F15" s="18"/>
      <c r="G15" s="21">
        <f t="shared" si="0"/>
        <v>105000</v>
      </c>
      <c r="H15" s="23"/>
      <c r="I15" s="28" t="s">
        <v>52</v>
      </c>
      <c r="J15" s="27">
        <v>1.25</v>
      </c>
      <c r="Q15" s="5"/>
    </row>
    <row r="16" spans="1:17">
      <c r="A16" s="9"/>
      <c r="B16" s="9"/>
      <c r="C16" s="14"/>
      <c r="D16" s="20"/>
      <c r="E16" s="14"/>
      <c r="F16" s="20"/>
      <c r="G16" s="14"/>
      <c r="H16" s="20"/>
      <c r="I16" s="28"/>
      <c r="J16" s="29"/>
      <c r="Q16" s="5"/>
    </row>
    <row r="17" spans="1:17">
      <c r="A17" s="4"/>
      <c r="B17" s="4"/>
      <c r="C17" s="13"/>
      <c r="D17" s="19"/>
      <c r="E17" s="13"/>
      <c r="F17" s="19"/>
      <c r="G17" s="13"/>
      <c r="H17" s="19"/>
      <c r="I17" s="28"/>
      <c r="J17" s="29"/>
      <c r="Q17" s="5"/>
    </row>
    <row r="18" spans="1:17">
      <c r="A18" s="32" t="s">
        <v>59</v>
      </c>
      <c r="B18" s="33">
        <v>1019000</v>
      </c>
      <c r="C18" s="141"/>
      <c r="D18" s="142"/>
      <c r="E18" s="142"/>
      <c r="F18" s="142"/>
      <c r="G18" s="142"/>
      <c r="H18" s="142"/>
      <c r="I18" s="142"/>
      <c r="J18" s="143"/>
      <c r="Q18" s="5"/>
    </row>
    <row r="19" spans="1:17">
      <c r="A19" s="8" t="s">
        <v>56</v>
      </c>
      <c r="B19" s="8" t="s">
        <v>57</v>
      </c>
      <c r="C19" s="13"/>
      <c r="D19" s="19"/>
      <c r="E19" s="13"/>
      <c r="F19" s="19"/>
      <c r="G19" s="13"/>
      <c r="H19" s="19"/>
      <c r="I19" s="28"/>
      <c r="J19" s="29"/>
      <c r="Q19" s="5"/>
    </row>
    <row r="20" spans="1:17">
      <c r="A20" s="9">
        <v>0</v>
      </c>
      <c r="B20" s="9">
        <f>+B18*70%</f>
        <v>713300</v>
      </c>
      <c r="C20" s="14">
        <v>0</v>
      </c>
      <c r="D20" s="20"/>
      <c r="E20" s="14">
        <v>0</v>
      </c>
      <c r="F20" s="20"/>
      <c r="G20" s="21">
        <f t="shared" ref="G20:G24" si="1">+E20+C20</f>
        <v>0</v>
      </c>
      <c r="H20" s="23"/>
      <c r="I20" s="28" t="s">
        <v>58</v>
      </c>
      <c r="J20" s="27">
        <v>0</v>
      </c>
      <c r="Q20" s="5"/>
    </row>
    <row r="21" spans="1:17">
      <c r="A21" s="9">
        <f>+B18*70%</f>
        <v>713300</v>
      </c>
      <c r="B21" s="9">
        <f>+B18*0.85</f>
        <v>866150</v>
      </c>
      <c r="C21" s="12">
        <f>+C7*$J$21</f>
        <v>37800</v>
      </c>
      <c r="D21" s="18"/>
      <c r="E21" s="12">
        <f>+E7*$J$21</f>
        <v>25200</v>
      </c>
      <c r="F21" s="18"/>
      <c r="G21" s="21">
        <f t="shared" si="1"/>
        <v>63000</v>
      </c>
      <c r="H21" s="23"/>
      <c r="I21" s="26" t="s">
        <v>54</v>
      </c>
      <c r="J21" s="27">
        <v>0.5</v>
      </c>
      <c r="Q21" s="5"/>
    </row>
    <row r="22" spans="1:17">
      <c r="A22" s="9">
        <f>+B18*0.85</f>
        <v>866150</v>
      </c>
      <c r="B22" s="9">
        <f>+B18*100%</f>
        <v>1019000</v>
      </c>
      <c r="C22" s="12">
        <f>+$C$7*J22</f>
        <v>56700</v>
      </c>
      <c r="D22" s="18"/>
      <c r="E22" s="12">
        <f>+$E$7*J22</f>
        <v>37800</v>
      </c>
      <c r="F22" s="18"/>
      <c r="G22" s="21">
        <f t="shared" si="1"/>
        <v>94500</v>
      </c>
      <c r="H22" s="23"/>
      <c r="I22" s="28" t="s">
        <v>53</v>
      </c>
      <c r="J22" s="27">
        <v>0.75</v>
      </c>
      <c r="Q22" s="5"/>
    </row>
    <row r="23" spans="1:17">
      <c r="A23" s="9">
        <f>+B18*1</f>
        <v>1019000</v>
      </c>
      <c r="B23" s="9">
        <f>+B18*1.15</f>
        <v>1171850</v>
      </c>
      <c r="C23" s="12">
        <f>+$C$7*J23</f>
        <v>75600</v>
      </c>
      <c r="D23" s="18"/>
      <c r="E23" s="12">
        <f>+$E$7*J23</f>
        <v>50400</v>
      </c>
      <c r="F23" s="18"/>
      <c r="G23" s="21">
        <f t="shared" si="1"/>
        <v>126000</v>
      </c>
      <c r="H23" s="23"/>
      <c r="I23" s="28" t="s">
        <v>51</v>
      </c>
      <c r="J23" s="27">
        <v>1</v>
      </c>
      <c r="Q23" s="5"/>
    </row>
    <row r="24" spans="1:17">
      <c r="A24" s="9">
        <f>+B18*1.15</f>
        <v>1171850</v>
      </c>
      <c r="B24" s="9"/>
      <c r="C24" s="12">
        <f>+$C$7*J24</f>
        <v>94500</v>
      </c>
      <c r="D24" s="18"/>
      <c r="E24" s="12">
        <f>+$E$7*J24</f>
        <v>63000</v>
      </c>
      <c r="F24" s="18"/>
      <c r="G24" s="21">
        <f t="shared" si="1"/>
        <v>157500</v>
      </c>
      <c r="H24" s="23"/>
      <c r="I24" s="28" t="s">
        <v>52</v>
      </c>
      <c r="J24" s="27">
        <v>1.25</v>
      </c>
      <c r="Q24" s="5"/>
    </row>
    <row r="25" spans="1:17">
      <c r="C25" s="15"/>
      <c r="D25" s="19"/>
      <c r="E25" s="15"/>
      <c r="F25" s="19"/>
      <c r="G25" s="15"/>
      <c r="H25" s="19"/>
      <c r="I25" s="30"/>
      <c r="J25" s="31"/>
    </row>
  </sheetData>
  <mergeCells count="3">
    <mergeCell ref="I10:J10"/>
    <mergeCell ref="C18:J18"/>
    <mergeCell ref="C9:J9"/>
  </mergeCells>
  <pageMargins left="0.7" right="0.7" top="0.75" bottom="0.75" header="0.3" footer="0.3"/>
  <pageSetup paperSize="9"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workbookViewId="0">
      <selection activeCell="A28" sqref="A28:J28"/>
    </sheetView>
  </sheetViews>
  <sheetFormatPr defaultRowHeight="15"/>
  <cols>
    <col min="1" max="1" width="19.42578125" style="2" bestFit="1" customWidth="1"/>
    <col min="2" max="2" width="30.28515625" style="2" bestFit="1" customWidth="1"/>
    <col min="3" max="3" width="11.28515625" style="2" customWidth="1"/>
    <col min="4" max="4" width="1" style="2" customWidth="1"/>
    <col min="5" max="5" width="11.28515625" style="2" customWidth="1"/>
    <col min="6" max="6" width="1.42578125" style="2" customWidth="1"/>
    <col min="7" max="7" width="12" style="2" bestFit="1" customWidth="1"/>
    <col min="8" max="8" width="1" style="2" customWidth="1"/>
    <col min="9" max="9" width="15.7109375" style="2" customWidth="1"/>
    <col min="10" max="10" width="10.5703125" style="2" bestFit="1" customWidth="1"/>
    <col min="11" max="11" width="15.42578125" style="2" bestFit="1" customWidth="1"/>
    <col min="12" max="16384" width="9.140625" style="2"/>
  </cols>
  <sheetData>
    <row r="1" spans="1:17">
      <c r="B1" s="2" t="s">
        <v>61</v>
      </c>
      <c r="E1" s="4">
        <v>210000</v>
      </c>
      <c r="F1" s="4"/>
    </row>
    <row r="2" spans="1:17">
      <c r="E2" s="4"/>
      <c r="F2" s="4"/>
    </row>
    <row r="3" spans="1:17" ht="24" customHeight="1">
      <c r="C3" s="1" t="s">
        <v>64</v>
      </c>
      <c r="D3" s="16"/>
      <c r="E3" s="1" t="s">
        <v>65</v>
      </c>
      <c r="F3" s="16"/>
      <c r="G3" s="1" t="s">
        <v>60</v>
      </c>
      <c r="H3" s="22"/>
    </row>
    <row r="4" spans="1:17">
      <c r="B4" s="7" t="s">
        <v>66</v>
      </c>
      <c r="C4" s="11">
        <v>0.6</v>
      </c>
      <c r="D4" s="17"/>
      <c r="E4" s="11">
        <v>0.4</v>
      </c>
      <c r="F4" s="17"/>
      <c r="G4" s="21"/>
      <c r="H4" s="23"/>
    </row>
    <row r="5" spans="1:17">
      <c r="B5" s="7" t="s">
        <v>67</v>
      </c>
      <c r="C5" s="12">
        <f>+C4*$E$1</f>
        <v>126000</v>
      </c>
      <c r="D5" s="18"/>
      <c r="E5" s="12">
        <f>+E4*$E$1</f>
        <v>84000</v>
      </c>
      <c r="F5" s="18"/>
      <c r="G5" s="21">
        <f>+E5+C5</f>
        <v>210000</v>
      </c>
      <c r="H5" s="23"/>
    </row>
    <row r="6" spans="1:17">
      <c r="A6" s="6">
        <v>0.4</v>
      </c>
      <c r="B6" s="7" t="s">
        <v>49</v>
      </c>
      <c r="C6" s="12">
        <f>+C5*$A$6</f>
        <v>50400</v>
      </c>
      <c r="D6" s="18"/>
      <c r="E6" s="12">
        <f>+E5*$A$6</f>
        <v>33600</v>
      </c>
      <c r="F6" s="18"/>
      <c r="G6" s="21">
        <f>+E6+C6</f>
        <v>84000</v>
      </c>
      <c r="H6" s="23"/>
    </row>
    <row r="7" spans="1:17">
      <c r="A7" s="6">
        <v>0.6</v>
      </c>
      <c r="B7" s="7" t="s">
        <v>50</v>
      </c>
      <c r="C7" s="12">
        <f>+C5*$A$7</f>
        <v>75600</v>
      </c>
      <c r="D7" s="18"/>
      <c r="E7" s="12">
        <f>+E5*$A$7</f>
        <v>50400</v>
      </c>
      <c r="F7" s="18"/>
      <c r="G7" s="21">
        <f>+E7+C7</f>
        <v>126000</v>
      </c>
      <c r="H7" s="23"/>
    </row>
    <row r="8" spans="1:17">
      <c r="C8" s="12"/>
      <c r="D8" s="18"/>
      <c r="E8" s="12"/>
      <c r="F8" s="18"/>
      <c r="G8" s="13"/>
      <c r="H8" s="19"/>
    </row>
    <row r="9" spans="1:17">
      <c r="A9" s="32" t="s">
        <v>55</v>
      </c>
      <c r="B9" s="33">
        <v>6435000</v>
      </c>
      <c r="C9" s="141"/>
      <c r="D9" s="142"/>
      <c r="E9" s="142"/>
      <c r="F9" s="142"/>
      <c r="G9" s="142"/>
      <c r="H9" s="142"/>
      <c r="I9" s="142"/>
      <c r="J9" s="143"/>
    </row>
    <row r="10" spans="1:17">
      <c r="A10" s="8" t="s">
        <v>56</v>
      </c>
      <c r="B10" s="8" t="s">
        <v>57</v>
      </c>
      <c r="C10" s="13"/>
      <c r="D10" s="19"/>
      <c r="E10" s="13"/>
      <c r="F10" s="19"/>
      <c r="G10" s="13"/>
      <c r="H10" s="19"/>
      <c r="I10" s="139" t="s">
        <v>63</v>
      </c>
      <c r="J10" s="140"/>
    </row>
    <row r="11" spans="1:17">
      <c r="A11" s="9">
        <v>0</v>
      </c>
      <c r="B11" s="9">
        <f>+B9*70%</f>
        <v>4504500</v>
      </c>
      <c r="C11" s="14">
        <v>0</v>
      </c>
      <c r="D11" s="20"/>
      <c r="E11" s="14">
        <v>0</v>
      </c>
      <c r="F11" s="20"/>
      <c r="G11" s="14"/>
      <c r="H11" s="20"/>
      <c r="I11" s="24" t="s">
        <v>58</v>
      </c>
      <c r="J11" s="25">
        <v>0</v>
      </c>
    </row>
    <row r="12" spans="1:17">
      <c r="A12" s="9">
        <f>+B9*70%+1</f>
        <v>4504501</v>
      </c>
      <c r="B12" s="9">
        <f>+B9*0.85</f>
        <v>5469750</v>
      </c>
      <c r="C12" s="12">
        <f>+C6*$J$12</f>
        <v>25200</v>
      </c>
      <c r="D12" s="18"/>
      <c r="E12" s="12">
        <f>+E6*$J$12</f>
        <v>16800</v>
      </c>
      <c r="F12" s="18"/>
      <c r="G12" s="21">
        <f t="shared" ref="G12:G15" si="0">+E12+C12</f>
        <v>42000</v>
      </c>
      <c r="H12" s="23"/>
      <c r="I12" s="26" t="s">
        <v>54</v>
      </c>
      <c r="J12" s="27">
        <v>0.5</v>
      </c>
    </row>
    <row r="13" spans="1:17">
      <c r="A13" s="9">
        <f>+B9*0.85+1</f>
        <v>5469751</v>
      </c>
      <c r="B13" s="9">
        <f>+B9*100%</f>
        <v>6435000</v>
      </c>
      <c r="C13" s="12">
        <f>+C6*$J$13</f>
        <v>37800</v>
      </c>
      <c r="D13" s="18"/>
      <c r="E13" s="12">
        <f>+E6*$J$13</f>
        <v>25200</v>
      </c>
      <c r="F13" s="18"/>
      <c r="G13" s="21">
        <f t="shared" si="0"/>
        <v>63000</v>
      </c>
      <c r="H13" s="23"/>
      <c r="I13" s="28" t="s">
        <v>53</v>
      </c>
      <c r="J13" s="27">
        <v>0.75</v>
      </c>
    </row>
    <row r="14" spans="1:17">
      <c r="A14" s="9">
        <f>+B9*1+1</f>
        <v>6435001</v>
      </c>
      <c r="B14" s="9">
        <f>+B9*1.15</f>
        <v>7400249.9999999991</v>
      </c>
      <c r="C14" s="12">
        <f>+C6*J14</f>
        <v>50400</v>
      </c>
      <c r="D14" s="18"/>
      <c r="E14" s="12">
        <f>+E6*J14</f>
        <v>33600</v>
      </c>
      <c r="F14" s="18"/>
      <c r="G14" s="21">
        <f t="shared" si="0"/>
        <v>84000</v>
      </c>
      <c r="H14" s="23"/>
      <c r="I14" s="28" t="s">
        <v>51</v>
      </c>
      <c r="J14" s="27">
        <v>1</v>
      </c>
      <c r="Q14" s="6"/>
    </row>
    <row r="15" spans="1:17">
      <c r="A15" s="9">
        <f>+B9*1.15+1</f>
        <v>7400250.9999999991</v>
      </c>
      <c r="B15" s="9"/>
      <c r="C15" s="12">
        <f>+C6*J15</f>
        <v>63000</v>
      </c>
      <c r="D15" s="18"/>
      <c r="E15" s="12">
        <f>+E6*J15</f>
        <v>42000</v>
      </c>
      <c r="F15" s="18"/>
      <c r="G15" s="21">
        <f t="shared" si="0"/>
        <v>105000</v>
      </c>
      <c r="H15" s="23"/>
      <c r="I15" s="28" t="s">
        <v>52</v>
      </c>
      <c r="J15" s="27">
        <v>1.25</v>
      </c>
      <c r="Q15" s="5"/>
    </row>
    <row r="16" spans="1:17">
      <c r="A16" s="9"/>
      <c r="B16" s="9"/>
      <c r="C16" s="14"/>
      <c r="D16" s="20"/>
      <c r="E16" s="14"/>
      <c r="F16" s="20"/>
      <c r="G16" s="14"/>
      <c r="H16" s="20"/>
      <c r="I16" s="28"/>
      <c r="J16" s="29"/>
      <c r="Q16" s="5"/>
    </row>
    <row r="17" spans="1:17">
      <c r="A17" s="4"/>
      <c r="B17" s="4"/>
      <c r="C17" s="13"/>
      <c r="D17" s="19"/>
      <c r="E17" s="13"/>
      <c r="F17" s="19"/>
      <c r="G17" s="13"/>
      <c r="H17" s="19"/>
      <c r="I17" s="28"/>
      <c r="J17" s="29"/>
      <c r="Q17" s="5"/>
    </row>
    <row r="18" spans="1:17">
      <c r="A18" s="32" t="s">
        <v>59</v>
      </c>
      <c r="B18" s="33">
        <v>1019000</v>
      </c>
      <c r="C18" s="141"/>
      <c r="D18" s="142"/>
      <c r="E18" s="142"/>
      <c r="F18" s="142"/>
      <c r="G18" s="142"/>
      <c r="H18" s="142"/>
      <c r="I18" s="142"/>
      <c r="J18" s="143"/>
      <c r="Q18" s="5"/>
    </row>
    <row r="19" spans="1:17">
      <c r="A19" s="8" t="s">
        <v>56</v>
      </c>
      <c r="B19" s="8" t="s">
        <v>57</v>
      </c>
      <c r="C19" s="13"/>
      <c r="D19" s="19"/>
      <c r="E19" s="13"/>
      <c r="F19" s="19"/>
      <c r="G19" s="13"/>
      <c r="H19" s="19"/>
      <c r="I19" s="28"/>
      <c r="J19" s="29"/>
      <c r="Q19" s="5"/>
    </row>
    <row r="20" spans="1:17">
      <c r="A20" s="9">
        <v>0</v>
      </c>
      <c r="B20" s="9">
        <f>+B18*70%</f>
        <v>713300</v>
      </c>
      <c r="C20" s="14">
        <v>0</v>
      </c>
      <c r="D20" s="20"/>
      <c r="E20" s="14">
        <v>0</v>
      </c>
      <c r="F20" s="20"/>
      <c r="G20" s="21">
        <f t="shared" ref="G20:G24" si="1">+E20+C20</f>
        <v>0</v>
      </c>
      <c r="H20" s="23"/>
      <c r="I20" s="28" t="s">
        <v>58</v>
      </c>
      <c r="J20" s="27">
        <v>0</v>
      </c>
      <c r="Q20" s="5"/>
    </row>
    <row r="21" spans="1:17">
      <c r="A21" s="9">
        <f>+B18*70%+1</f>
        <v>713301</v>
      </c>
      <c r="B21" s="9">
        <f>+B18*0.85</f>
        <v>866150</v>
      </c>
      <c r="C21" s="12">
        <f>+C7*$J$21</f>
        <v>37800</v>
      </c>
      <c r="D21" s="18"/>
      <c r="E21" s="12">
        <f>+E7*$J$21</f>
        <v>25200</v>
      </c>
      <c r="F21" s="18"/>
      <c r="G21" s="21">
        <f t="shared" si="1"/>
        <v>63000</v>
      </c>
      <c r="H21" s="23"/>
      <c r="I21" s="26" t="s">
        <v>54</v>
      </c>
      <c r="J21" s="27">
        <v>0.5</v>
      </c>
      <c r="Q21" s="5"/>
    </row>
    <row r="22" spans="1:17">
      <c r="A22" s="9">
        <f>+B18*0.85+1</f>
        <v>866151</v>
      </c>
      <c r="B22" s="9">
        <f>+B18*100%</f>
        <v>1019000</v>
      </c>
      <c r="C22" s="12">
        <f>+$C$7*J22</f>
        <v>56700</v>
      </c>
      <c r="D22" s="18"/>
      <c r="E22" s="12">
        <f>+$E$7*J22</f>
        <v>37800</v>
      </c>
      <c r="F22" s="18"/>
      <c r="G22" s="21">
        <f t="shared" si="1"/>
        <v>94500</v>
      </c>
      <c r="H22" s="23"/>
      <c r="I22" s="28" t="s">
        <v>53</v>
      </c>
      <c r="J22" s="27">
        <v>0.75</v>
      </c>
      <c r="Q22" s="5"/>
    </row>
    <row r="23" spans="1:17">
      <c r="A23" s="9">
        <f>+B18*1+1</f>
        <v>1019001</v>
      </c>
      <c r="B23" s="9">
        <f>+B18*1.15</f>
        <v>1171850</v>
      </c>
      <c r="C23" s="12">
        <f>+$C$7*J23</f>
        <v>75600</v>
      </c>
      <c r="D23" s="18"/>
      <c r="E23" s="12">
        <f>+$E$7*J23</f>
        <v>50400</v>
      </c>
      <c r="F23" s="18"/>
      <c r="G23" s="21">
        <f t="shared" si="1"/>
        <v>126000</v>
      </c>
      <c r="H23" s="23"/>
      <c r="I23" s="28" t="s">
        <v>51</v>
      </c>
      <c r="J23" s="27">
        <v>1</v>
      </c>
      <c r="Q23" s="5"/>
    </row>
    <row r="24" spans="1:17">
      <c r="A24" s="9">
        <f>+B18*1.15+1</f>
        <v>1171851</v>
      </c>
      <c r="B24" s="9"/>
      <c r="C24" s="12">
        <f>+$C$7*J24</f>
        <v>94500</v>
      </c>
      <c r="D24" s="18"/>
      <c r="E24" s="12">
        <f>+$E$7*J24</f>
        <v>63000</v>
      </c>
      <c r="F24" s="18"/>
      <c r="G24" s="21">
        <f t="shared" si="1"/>
        <v>157500</v>
      </c>
      <c r="H24" s="23"/>
      <c r="I24" s="28" t="s">
        <v>52</v>
      </c>
      <c r="J24" s="27">
        <v>1.25</v>
      </c>
      <c r="Q24" s="5"/>
    </row>
    <row r="25" spans="1:17">
      <c r="C25" s="15"/>
      <c r="D25" s="19"/>
      <c r="E25" s="15"/>
      <c r="F25" s="19"/>
      <c r="G25" s="15"/>
      <c r="H25" s="19"/>
      <c r="I25" s="30"/>
      <c r="J25" s="31"/>
    </row>
    <row r="26" spans="1:17" ht="6" customHeight="1"/>
    <row r="27" spans="1:17" ht="6" customHeight="1"/>
    <row r="28" spans="1:17" ht="117.75" customHeight="1">
      <c r="A28" s="144" t="s">
        <v>68</v>
      </c>
      <c r="B28" s="144"/>
      <c r="C28" s="144"/>
      <c r="D28" s="144"/>
      <c r="E28" s="144"/>
      <c r="F28" s="144"/>
      <c r="G28" s="144"/>
      <c r="H28" s="144"/>
      <c r="I28" s="144"/>
      <c r="J28" s="144"/>
    </row>
  </sheetData>
  <mergeCells count="4">
    <mergeCell ref="C9:J9"/>
    <mergeCell ref="I10:J10"/>
    <mergeCell ref="C18:J18"/>
    <mergeCell ref="A28:J28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20" sqref="K20"/>
    </sheetView>
  </sheetViews>
  <sheetFormatPr defaultRowHeight="15"/>
  <cols>
    <col min="1" max="1" width="21.42578125" style="37" bestFit="1" customWidth="1"/>
    <col min="2" max="2" width="13.28515625" style="37" bestFit="1" customWidth="1"/>
    <col min="3" max="3" width="14.5703125" style="37" bestFit="1" customWidth="1"/>
    <col min="4" max="4" width="24.85546875" style="37" hidden="1" customWidth="1"/>
    <col min="5" max="5" width="8.28515625" style="37" bestFit="1" customWidth="1"/>
    <col min="6" max="6" width="12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8" si="0">+B3&amp;C3</f>
        <v xml:space="preserve">Amministratore Direzione </v>
      </c>
      <c r="E3" s="35">
        <v>11621</v>
      </c>
      <c r="F3" s="39">
        <f t="shared" ref="F3:F15" si="1">+E3*12</f>
        <v>139452</v>
      </c>
      <c r="G3" s="39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35">
        <v>11621</v>
      </c>
      <c r="F4" s="39">
        <f t="shared" si="1"/>
        <v>139452</v>
      </c>
      <c r="G4" s="39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8</v>
      </c>
      <c r="B5" s="38" t="s">
        <v>9</v>
      </c>
      <c r="C5" s="38" t="s">
        <v>10</v>
      </c>
      <c r="D5" s="38" t="str">
        <f t="shared" si="0"/>
        <v>CollaboratoreOP OFF</v>
      </c>
      <c r="E5" s="35">
        <v>6767</v>
      </c>
      <c r="F5" s="39">
        <f t="shared" si="1"/>
        <v>81204</v>
      </c>
      <c r="G5" s="39">
        <f t="shared" ref="G5:G15" si="2">+F5*$B$44</f>
        <v>95008.68</v>
      </c>
      <c r="H5" s="39">
        <f t="shared" ref="H5:H15" si="3">+E5*$B$44</f>
        <v>7917.3899999999994</v>
      </c>
      <c r="I5" s="39" t="s">
        <v>13</v>
      </c>
      <c r="J5" s="60" t="s">
        <v>83</v>
      </c>
      <c r="K5" s="39"/>
      <c r="L5" s="39"/>
      <c r="M5" s="39"/>
      <c r="N5" s="39"/>
    </row>
    <row r="6" spans="1:14">
      <c r="A6" s="38" t="s">
        <v>12</v>
      </c>
      <c r="B6" s="38" t="s">
        <v>9</v>
      </c>
      <c r="C6" s="38" t="s">
        <v>10</v>
      </c>
      <c r="D6" s="38" t="str">
        <f t="shared" si="0"/>
        <v>CollaboratoreOP OFF</v>
      </c>
      <c r="E6" s="35">
        <v>6767</v>
      </c>
      <c r="F6" s="39">
        <f t="shared" si="1"/>
        <v>81204</v>
      </c>
      <c r="G6" s="39">
        <f t="shared" si="2"/>
        <v>95008.68</v>
      </c>
      <c r="H6" s="39">
        <f t="shared" si="3"/>
        <v>7917.3899999999994</v>
      </c>
      <c r="I6" s="39" t="s">
        <v>13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35">
        <v>3333</v>
      </c>
      <c r="F7" s="39">
        <f t="shared" si="1"/>
        <v>39996</v>
      </c>
      <c r="G7" s="39">
        <f t="shared" si="2"/>
        <v>46795.32</v>
      </c>
      <c r="H7" s="39">
        <f t="shared" si="3"/>
        <v>3899.6099999999997</v>
      </c>
      <c r="I7" s="39" t="s">
        <v>11</v>
      </c>
      <c r="J7" s="60" t="s">
        <v>83</v>
      </c>
      <c r="K7" s="39"/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35">
        <v>3570</v>
      </c>
      <c r="F8" s="39">
        <f t="shared" si="1"/>
        <v>42840</v>
      </c>
      <c r="G8" s="39">
        <f t="shared" si="2"/>
        <v>50122.799999999996</v>
      </c>
      <c r="H8" s="39">
        <f t="shared" si="3"/>
        <v>4176.8999999999996</v>
      </c>
      <c r="I8" s="39" t="s">
        <v>13</v>
      </c>
      <c r="J8" s="60" t="s">
        <v>83</v>
      </c>
      <c r="K8" s="39"/>
      <c r="L8" s="39"/>
      <c r="M8" s="39"/>
      <c r="N8" s="39"/>
    </row>
    <row r="9" spans="1:14">
      <c r="A9" s="38" t="s">
        <v>16</v>
      </c>
      <c r="B9" s="38" t="s">
        <v>9</v>
      </c>
      <c r="C9" s="38" t="s">
        <v>10</v>
      </c>
      <c r="D9" s="38" t="str">
        <f t="shared" ref="D9:D12" si="4">+B9&amp;C9</f>
        <v>CollaboratoreOP OFF</v>
      </c>
      <c r="E9" s="35">
        <v>6605</v>
      </c>
      <c r="F9" s="39">
        <f t="shared" si="1"/>
        <v>79260</v>
      </c>
      <c r="G9" s="39">
        <f t="shared" si="2"/>
        <v>92734.2</v>
      </c>
      <c r="H9" s="39">
        <f t="shared" si="3"/>
        <v>7727.8499999999995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17</v>
      </c>
      <c r="B10" s="38" t="s">
        <v>9</v>
      </c>
      <c r="C10" s="38" t="s">
        <v>10</v>
      </c>
      <c r="D10" s="38" t="str">
        <f t="shared" si="4"/>
        <v>CollaboratoreOP OFF</v>
      </c>
      <c r="E10" s="35">
        <v>3830</v>
      </c>
      <c r="F10" s="39">
        <f t="shared" si="1"/>
        <v>45960</v>
      </c>
      <c r="G10" s="39">
        <f t="shared" si="2"/>
        <v>53773.2</v>
      </c>
      <c r="H10" s="39">
        <f t="shared" si="3"/>
        <v>4481.0999999999995</v>
      </c>
      <c r="I10" s="39" t="s">
        <v>13</v>
      </c>
      <c r="J10" s="60" t="s">
        <v>83</v>
      </c>
      <c r="K10" s="39"/>
      <c r="L10" s="39"/>
      <c r="M10" s="39"/>
      <c r="N10" s="39"/>
    </row>
    <row r="11" spans="1:14">
      <c r="A11" s="38" t="s">
        <v>18</v>
      </c>
      <c r="B11" s="38" t="s">
        <v>9</v>
      </c>
      <c r="C11" s="38" t="s">
        <v>10</v>
      </c>
      <c r="D11" s="38" t="str">
        <f t="shared" si="4"/>
        <v>CollaboratoreOP OFF</v>
      </c>
      <c r="E11" s="35">
        <v>5793</v>
      </c>
      <c r="F11" s="39">
        <f t="shared" si="1"/>
        <v>69516</v>
      </c>
      <c r="G11" s="39">
        <f t="shared" si="2"/>
        <v>81333.72</v>
      </c>
      <c r="H11" s="39">
        <f t="shared" si="3"/>
        <v>6777.8099999999995</v>
      </c>
      <c r="I11" s="39" t="s">
        <v>13</v>
      </c>
      <c r="J11" s="60" t="s">
        <v>83</v>
      </c>
      <c r="K11" s="39"/>
      <c r="L11" s="39"/>
      <c r="M11" s="39"/>
      <c r="N11" s="39"/>
    </row>
    <row r="12" spans="1:14">
      <c r="A12" s="38" t="s">
        <v>19</v>
      </c>
      <c r="B12" s="38" t="s">
        <v>9</v>
      </c>
      <c r="C12" s="38" t="s">
        <v>10</v>
      </c>
      <c r="D12" s="38" t="str">
        <f t="shared" si="4"/>
        <v>CollaboratoreOP OFF</v>
      </c>
      <c r="E12" s="35">
        <v>6515</v>
      </c>
      <c r="F12" s="39">
        <f t="shared" si="1"/>
        <v>78180</v>
      </c>
      <c r="G12" s="39">
        <f t="shared" si="2"/>
        <v>91470.599999999991</v>
      </c>
      <c r="H12" s="39">
        <f t="shared" si="3"/>
        <v>7622.5499999999993</v>
      </c>
      <c r="I12" s="39" t="s">
        <v>13</v>
      </c>
      <c r="J12" s="60" t="s">
        <v>83</v>
      </c>
      <c r="K12" s="39"/>
      <c r="L12" s="39"/>
      <c r="M12" s="39"/>
      <c r="N12" s="39"/>
    </row>
    <row r="13" spans="1:14">
      <c r="A13" s="38" t="s">
        <v>46</v>
      </c>
      <c r="B13" s="38" t="s">
        <v>9</v>
      </c>
      <c r="C13" s="38" t="s">
        <v>32</v>
      </c>
      <c r="D13" s="38" t="str">
        <f t="shared" ref="D13:D30" si="5">+B13&amp;C13</f>
        <v>CollaboratoreAMM</v>
      </c>
      <c r="E13" s="35">
        <v>1783</v>
      </c>
      <c r="F13" s="39">
        <f t="shared" si="1"/>
        <v>21396</v>
      </c>
      <c r="G13" s="39">
        <f t="shared" si="2"/>
        <v>25033.32</v>
      </c>
      <c r="H13" s="39">
        <f t="shared" si="3"/>
        <v>2086.1099999999997</v>
      </c>
      <c r="I13" s="39" t="s">
        <v>13</v>
      </c>
      <c r="J13" s="60" t="s">
        <v>83</v>
      </c>
      <c r="K13" s="39"/>
      <c r="L13" s="39"/>
      <c r="M13" s="39"/>
      <c r="N13" s="39"/>
    </row>
    <row r="14" spans="1:14">
      <c r="A14" s="38" t="s">
        <v>20</v>
      </c>
      <c r="B14" s="38" t="s">
        <v>9</v>
      </c>
      <c r="C14" s="38" t="s">
        <v>21</v>
      </c>
      <c r="D14" s="38" t="str">
        <f t="shared" si="5"/>
        <v>CollaboratoreCOMM DIF</v>
      </c>
      <c r="E14" s="35">
        <v>4829</v>
      </c>
      <c r="F14" s="39">
        <f t="shared" si="1"/>
        <v>57948</v>
      </c>
      <c r="G14" s="39">
        <f t="shared" si="2"/>
        <v>67799.159999999989</v>
      </c>
      <c r="H14" s="39">
        <f t="shared" si="3"/>
        <v>5649.9299999999994</v>
      </c>
      <c r="I14" s="39" t="s">
        <v>11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5"/>
        <v>CollaboratoreOP OFF</v>
      </c>
      <c r="E15" s="35">
        <v>7732</v>
      </c>
      <c r="F15" s="39">
        <f t="shared" si="1"/>
        <v>92784</v>
      </c>
      <c r="G15" s="39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25</v>
      </c>
      <c r="B16" s="38" t="s">
        <v>26</v>
      </c>
      <c r="C16" s="38" t="s">
        <v>15</v>
      </c>
      <c r="D16" s="38" t="str">
        <f t="shared" si="5"/>
        <v>ConsulenteOP DIF</v>
      </c>
      <c r="E16" s="39">
        <f>+F16/12</f>
        <v>6252.5</v>
      </c>
      <c r="F16" s="39">
        <f>69000*0.33+78000*0.67</f>
        <v>75030</v>
      </c>
      <c r="G16" s="39">
        <f>+F16</f>
        <v>75030</v>
      </c>
      <c r="H16" s="39">
        <f>+G16/12</f>
        <v>6252.5</v>
      </c>
      <c r="I16" s="39" t="s">
        <v>13</v>
      </c>
      <c r="J16" s="60" t="s">
        <v>83</v>
      </c>
      <c r="K16" s="39"/>
      <c r="L16" s="39"/>
      <c r="M16" s="39"/>
      <c r="N16" s="39"/>
    </row>
    <row r="17" spans="1:14">
      <c r="A17" s="38" t="s">
        <v>27</v>
      </c>
      <c r="B17" s="38" t="s">
        <v>26</v>
      </c>
      <c r="C17" s="38" t="s">
        <v>10</v>
      </c>
      <c r="D17" s="38" t="str">
        <f t="shared" si="5"/>
        <v>ConsulenteOP OFF</v>
      </c>
      <c r="E17" s="39">
        <f>+F17/12</f>
        <v>4166.666666666667</v>
      </c>
      <c r="F17" s="39">
        <v>50000</v>
      </c>
      <c r="G17" s="39">
        <f>+F17</f>
        <v>50000</v>
      </c>
      <c r="H17" s="39">
        <f>+G17/12</f>
        <v>4166.666666666667</v>
      </c>
      <c r="I17" s="39" t="s">
        <v>13</v>
      </c>
      <c r="J17" s="60" t="s">
        <v>83</v>
      </c>
      <c r="K17" s="39"/>
      <c r="L17" s="39"/>
      <c r="M17" s="39"/>
      <c r="N17" s="39"/>
    </row>
    <row r="18" spans="1:14">
      <c r="A18" s="38" t="s">
        <v>28</v>
      </c>
      <c r="B18" s="38" t="s">
        <v>29</v>
      </c>
      <c r="C18" s="38" t="s">
        <v>15</v>
      </c>
      <c r="D18" s="38" t="str">
        <f t="shared" si="5"/>
        <v>DipendenteOP DIF</v>
      </c>
      <c r="E18" s="35">
        <v>5035</v>
      </c>
      <c r="F18" s="39">
        <f t="shared" ref="F18:F30" si="6">+E18*14</f>
        <v>70490</v>
      </c>
      <c r="G18" s="39">
        <f t="shared" ref="G18:G31" si="7">+F18*$A$44</f>
        <v>100800.7</v>
      </c>
      <c r="H18" s="39">
        <f>+G18/12</f>
        <v>8400.0583333333325</v>
      </c>
      <c r="I18" s="39" t="s">
        <v>11</v>
      </c>
      <c r="J18" s="60" t="s">
        <v>83</v>
      </c>
      <c r="K18" s="39"/>
      <c r="L18" s="39"/>
      <c r="M18" s="39"/>
      <c r="N18" s="39"/>
    </row>
    <row r="19" spans="1:14">
      <c r="A19" s="38" t="s">
        <v>30</v>
      </c>
      <c r="B19" s="38" t="s">
        <v>29</v>
      </c>
      <c r="C19" s="38" t="s">
        <v>24</v>
      </c>
      <c r="D19" s="38" t="str">
        <f t="shared" si="5"/>
        <v>DipendenteCOMM OFF</v>
      </c>
      <c r="E19" s="35">
        <v>4652</v>
      </c>
      <c r="F19" s="39">
        <f t="shared" si="6"/>
        <v>65128</v>
      </c>
      <c r="G19" s="39">
        <f t="shared" si="7"/>
        <v>93133.04</v>
      </c>
      <c r="H19" s="39">
        <f t="shared" ref="H19:H30" si="8">+G19/12</f>
        <v>7761.0866666666661</v>
      </c>
      <c r="I19" s="39" t="s">
        <v>11</v>
      </c>
      <c r="J19" s="60" t="s">
        <v>83</v>
      </c>
      <c r="K19" s="39"/>
      <c r="L19" s="39"/>
      <c r="M19" s="39"/>
      <c r="N19" s="39"/>
    </row>
    <row r="20" spans="1:14">
      <c r="A20" s="38" t="s">
        <v>31</v>
      </c>
      <c r="B20" s="38" t="s">
        <v>29</v>
      </c>
      <c r="C20" s="38" t="s">
        <v>32</v>
      </c>
      <c r="D20" s="38" t="str">
        <f t="shared" si="5"/>
        <v>DipendenteAMM</v>
      </c>
      <c r="E20" s="35">
        <v>1763</v>
      </c>
      <c r="F20" s="39">
        <f t="shared" si="6"/>
        <v>24682</v>
      </c>
      <c r="G20" s="39">
        <f t="shared" si="7"/>
        <v>35295.26</v>
      </c>
      <c r="H20" s="39">
        <f t="shared" si="8"/>
        <v>2941.271666666667</v>
      </c>
      <c r="I20" s="39" t="s">
        <v>13</v>
      </c>
      <c r="J20" s="60" t="s">
        <v>83</v>
      </c>
      <c r="K20" s="39"/>
      <c r="L20" s="39"/>
      <c r="M20" s="39"/>
      <c r="N20" s="39"/>
    </row>
    <row r="21" spans="1:14">
      <c r="A21" s="38" t="s">
        <v>33</v>
      </c>
      <c r="B21" s="38" t="s">
        <v>29</v>
      </c>
      <c r="C21" s="38" t="s">
        <v>10</v>
      </c>
      <c r="D21" s="38" t="str">
        <f t="shared" si="5"/>
        <v>DipendenteOP OFF</v>
      </c>
      <c r="E21" s="35">
        <v>3687</v>
      </c>
      <c r="F21" s="39">
        <f t="shared" si="6"/>
        <v>51618</v>
      </c>
      <c r="G21" s="39">
        <f t="shared" si="7"/>
        <v>73813.739999999991</v>
      </c>
      <c r="H21" s="39">
        <f t="shared" si="8"/>
        <v>6151.1449999999995</v>
      </c>
      <c r="I21" s="39" t="s">
        <v>13</v>
      </c>
      <c r="J21" s="60" t="s">
        <v>83</v>
      </c>
      <c r="K21" s="39"/>
      <c r="L21" s="39"/>
      <c r="M21" s="39"/>
      <c r="N21" s="39"/>
    </row>
    <row r="22" spans="1:14">
      <c r="A22" s="38" t="s">
        <v>34</v>
      </c>
      <c r="B22" s="38" t="s">
        <v>29</v>
      </c>
      <c r="C22" s="38" t="s">
        <v>15</v>
      </c>
      <c r="D22" s="38" t="str">
        <f t="shared" si="5"/>
        <v>DipendenteOP DIF</v>
      </c>
      <c r="E22" s="80">
        <f>+F22/14</f>
        <v>3214.2857142857142</v>
      </c>
      <c r="F22" s="78">
        <v>45000</v>
      </c>
      <c r="G22" s="39">
        <f t="shared" si="7"/>
        <v>64350</v>
      </c>
      <c r="H22" s="39">
        <f t="shared" si="8"/>
        <v>5362.5</v>
      </c>
      <c r="I22" s="39" t="s">
        <v>13</v>
      </c>
      <c r="J22" s="60" t="s">
        <v>83</v>
      </c>
      <c r="K22" s="39" t="s">
        <v>110</v>
      </c>
      <c r="L22" s="39">
        <v>2714</v>
      </c>
      <c r="M22" s="39" t="s">
        <v>111</v>
      </c>
      <c r="N22" s="39"/>
    </row>
    <row r="23" spans="1:14">
      <c r="A23" s="38" t="s">
        <v>35</v>
      </c>
      <c r="B23" s="38" t="s">
        <v>29</v>
      </c>
      <c r="C23" s="38" t="s">
        <v>15</v>
      </c>
      <c r="D23" s="38" t="str">
        <f t="shared" si="5"/>
        <v>DipendenteOP DIF</v>
      </c>
      <c r="E23" s="35">
        <v>4107</v>
      </c>
      <c r="F23" s="39">
        <f t="shared" si="6"/>
        <v>57498</v>
      </c>
      <c r="G23" s="39">
        <f t="shared" si="7"/>
        <v>82222.14</v>
      </c>
      <c r="H23" s="39">
        <f t="shared" si="8"/>
        <v>6851.8450000000003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36</v>
      </c>
      <c r="B24" s="38" t="s">
        <v>29</v>
      </c>
      <c r="C24" s="38" t="s">
        <v>21</v>
      </c>
      <c r="D24" s="38" t="str">
        <f t="shared" si="5"/>
        <v>DipendenteCOMM DIF</v>
      </c>
      <c r="E24" s="35">
        <v>3106</v>
      </c>
      <c r="F24" s="39">
        <f t="shared" si="6"/>
        <v>43484</v>
      </c>
      <c r="G24" s="39">
        <f t="shared" si="7"/>
        <v>62182.119999999995</v>
      </c>
      <c r="H24" s="39">
        <f t="shared" si="8"/>
        <v>5181.8433333333332</v>
      </c>
      <c r="I24" s="39" t="s">
        <v>11</v>
      </c>
      <c r="J24" s="60" t="s">
        <v>83</v>
      </c>
      <c r="K24" s="39"/>
      <c r="L24" s="39"/>
      <c r="M24" s="39"/>
      <c r="N24" s="39"/>
    </row>
    <row r="25" spans="1:14">
      <c r="A25" s="38" t="s">
        <v>37</v>
      </c>
      <c r="B25" s="38" t="s">
        <v>29</v>
      </c>
      <c r="C25" s="38" t="s">
        <v>15</v>
      </c>
      <c r="D25" s="38" t="str">
        <f t="shared" si="5"/>
        <v>DipendenteOP DIF</v>
      </c>
      <c r="E25" s="35">
        <v>3080</v>
      </c>
      <c r="F25" s="39">
        <f t="shared" si="6"/>
        <v>43120</v>
      </c>
      <c r="G25" s="39">
        <f t="shared" si="7"/>
        <v>61661.599999999999</v>
      </c>
      <c r="H25" s="39">
        <f t="shared" si="8"/>
        <v>5138.4666666666662</v>
      </c>
      <c r="I25" s="39" t="s">
        <v>13</v>
      </c>
      <c r="J25" s="60" t="s">
        <v>83</v>
      </c>
      <c r="K25" s="39"/>
      <c r="L25" s="39"/>
      <c r="M25" s="39"/>
      <c r="N25" s="39"/>
    </row>
    <row r="26" spans="1:14">
      <c r="A26" s="38" t="s">
        <v>38</v>
      </c>
      <c r="B26" s="38" t="s">
        <v>29</v>
      </c>
      <c r="C26" s="38" t="s">
        <v>10</v>
      </c>
      <c r="D26" s="38" t="str">
        <f t="shared" si="5"/>
        <v>DipendenteOP OFF</v>
      </c>
      <c r="E26" s="80">
        <v>5000</v>
      </c>
      <c r="F26" s="78">
        <f t="shared" si="6"/>
        <v>70000</v>
      </c>
      <c r="G26" s="39">
        <f t="shared" si="7"/>
        <v>100100</v>
      </c>
      <c r="H26" s="39">
        <f t="shared" si="8"/>
        <v>8341.6666666666661</v>
      </c>
      <c r="I26" s="39" t="s">
        <v>11</v>
      </c>
      <c r="J26" s="60" t="s">
        <v>11</v>
      </c>
      <c r="K26" s="39"/>
      <c r="L26" s="39"/>
      <c r="M26" s="39" t="s">
        <v>72</v>
      </c>
      <c r="N26" s="39">
        <v>4178</v>
      </c>
    </row>
    <row r="27" spans="1:14">
      <c r="A27" s="38" t="s">
        <v>39</v>
      </c>
      <c r="B27" s="38" t="s">
        <v>29</v>
      </c>
      <c r="C27" s="38" t="s">
        <v>15</v>
      </c>
      <c r="D27" s="38" t="str">
        <f t="shared" si="5"/>
        <v>DipendenteOP DIF</v>
      </c>
      <c r="E27" s="35">
        <v>3086</v>
      </c>
      <c r="F27" s="39">
        <f t="shared" si="6"/>
        <v>43204</v>
      </c>
      <c r="G27" s="39">
        <f t="shared" si="7"/>
        <v>61781.719999999994</v>
      </c>
      <c r="H27" s="39">
        <f t="shared" si="8"/>
        <v>5148.4766666666665</v>
      </c>
      <c r="I27" s="39" t="s">
        <v>11</v>
      </c>
      <c r="J27" s="60" t="s">
        <v>83</v>
      </c>
      <c r="K27" s="39"/>
      <c r="L27" s="39"/>
      <c r="M27" s="39"/>
      <c r="N27" s="39"/>
    </row>
    <row r="28" spans="1:14">
      <c r="A28" s="38" t="s">
        <v>40</v>
      </c>
      <c r="B28" s="38" t="s">
        <v>29</v>
      </c>
      <c r="C28" s="38" t="s">
        <v>15</v>
      </c>
      <c r="D28" s="38" t="str">
        <f t="shared" si="5"/>
        <v>DipendenteOP DIF</v>
      </c>
      <c r="E28" s="35">
        <v>2857</v>
      </c>
      <c r="F28" s="39">
        <f t="shared" si="6"/>
        <v>39998</v>
      </c>
      <c r="G28" s="39">
        <f t="shared" si="7"/>
        <v>57197.14</v>
      </c>
      <c r="H28" s="39">
        <f t="shared" si="8"/>
        <v>4766.4283333333333</v>
      </c>
      <c r="I28" s="39" t="s">
        <v>13</v>
      </c>
      <c r="J28" s="60" t="s">
        <v>83</v>
      </c>
      <c r="K28" s="39"/>
      <c r="L28" s="39"/>
      <c r="M28" s="39"/>
      <c r="N28" s="39"/>
    </row>
    <row r="29" spans="1:14">
      <c r="A29" s="38" t="s">
        <v>41</v>
      </c>
      <c r="B29" s="38" t="s">
        <v>29</v>
      </c>
      <c r="C29" s="38" t="s">
        <v>32</v>
      </c>
      <c r="D29" s="38" t="str">
        <f t="shared" si="5"/>
        <v>DipendenteAMM</v>
      </c>
      <c r="E29" s="80">
        <v>5180</v>
      </c>
      <c r="F29" s="78">
        <f t="shared" si="6"/>
        <v>72520</v>
      </c>
      <c r="G29" s="39">
        <f t="shared" si="7"/>
        <v>103703.59999999999</v>
      </c>
      <c r="H29" s="39">
        <f t="shared" si="8"/>
        <v>8641.9666666666653</v>
      </c>
      <c r="I29" s="39" t="s">
        <v>11</v>
      </c>
      <c r="J29" s="60" t="s">
        <v>11</v>
      </c>
      <c r="K29" s="39"/>
      <c r="L29" s="39"/>
      <c r="M29" s="39" t="s">
        <v>71</v>
      </c>
      <c r="N29" s="39">
        <v>4152</v>
      </c>
    </row>
    <row r="30" spans="1:14">
      <c r="A30" s="38" t="s">
        <v>42</v>
      </c>
      <c r="B30" s="38" t="s">
        <v>29</v>
      </c>
      <c r="C30" s="38" t="s">
        <v>10</v>
      </c>
      <c r="D30" s="38" t="str">
        <f t="shared" si="5"/>
        <v>DipendenteOP OFF</v>
      </c>
      <c r="E30" s="80">
        <v>5180</v>
      </c>
      <c r="F30" s="39">
        <f t="shared" si="6"/>
        <v>72520</v>
      </c>
      <c r="G30" s="39">
        <f t="shared" si="7"/>
        <v>103703.59999999999</v>
      </c>
      <c r="H30" s="39">
        <f t="shared" si="8"/>
        <v>8641.9666666666653</v>
      </c>
      <c r="I30" s="39" t="s">
        <v>13</v>
      </c>
      <c r="J30" s="60"/>
      <c r="K30" s="39"/>
      <c r="L30" s="39"/>
      <c r="M30" s="39"/>
      <c r="N30" s="39"/>
    </row>
    <row r="31" spans="1:14">
      <c r="A31" s="38" t="s">
        <v>109</v>
      </c>
      <c r="B31" s="38"/>
      <c r="C31" s="38"/>
      <c r="D31" s="38" t="str">
        <f>+B31&amp;C31</f>
        <v/>
      </c>
      <c r="E31" s="35">
        <v>0</v>
      </c>
      <c r="F31" s="39">
        <f>+E31*14</f>
        <v>0</v>
      </c>
      <c r="G31" s="39">
        <f t="shared" si="7"/>
        <v>0</v>
      </c>
      <c r="H31" s="39">
        <f>+G31/12</f>
        <v>0</v>
      </c>
      <c r="I31" s="39" t="s">
        <v>13</v>
      </c>
      <c r="J31" s="60" t="s">
        <v>83</v>
      </c>
      <c r="K31" s="78" t="s">
        <v>106</v>
      </c>
      <c r="L31" s="78">
        <v>2400</v>
      </c>
      <c r="M31" s="131" t="s">
        <v>107</v>
      </c>
      <c r="N31" s="132"/>
    </row>
    <row r="43" spans="1:2">
      <c r="A43" s="40">
        <v>40179</v>
      </c>
    </row>
    <row r="44" spans="1:2" ht="14.25" customHeight="1">
      <c r="A44" s="37">
        <v>1.43</v>
      </c>
      <c r="B44" s="37">
        <v>1.17</v>
      </c>
    </row>
    <row r="53" spans="1:14">
      <c r="A53" s="38" t="s">
        <v>97</v>
      </c>
      <c r="B53" s="38" t="s">
        <v>9</v>
      </c>
      <c r="C53" s="38" t="s">
        <v>10</v>
      </c>
      <c r="D53" s="38" t="str">
        <f>+B53&amp;C53</f>
        <v>CollaboratoreOP OFF</v>
      </c>
      <c r="E53" s="35"/>
      <c r="F53" s="39"/>
      <c r="G53" s="39"/>
      <c r="H53" s="39"/>
      <c r="I53" s="39"/>
      <c r="J53" s="60" t="s">
        <v>98</v>
      </c>
      <c r="K53" s="39"/>
      <c r="L53" s="39"/>
      <c r="M53" s="39"/>
      <c r="N53" s="39"/>
    </row>
    <row r="54" spans="1:14">
      <c r="A54" s="38" t="s">
        <v>97</v>
      </c>
      <c r="B54" s="38" t="s">
        <v>9</v>
      </c>
      <c r="C54" s="38" t="s">
        <v>10</v>
      </c>
      <c r="D54" s="38" t="str">
        <f t="shared" ref="D54:D62" si="9">+B54&amp;C54</f>
        <v>CollaboratoreOP OFF</v>
      </c>
      <c r="E54" s="35"/>
      <c r="F54" s="39"/>
      <c r="G54" s="39"/>
      <c r="H54" s="39"/>
      <c r="I54" s="39"/>
      <c r="J54" s="60" t="s">
        <v>100</v>
      </c>
      <c r="K54" s="39"/>
      <c r="L54" s="39"/>
      <c r="M54" s="39"/>
      <c r="N54" s="39"/>
    </row>
    <row r="55" spans="1:14">
      <c r="A55" s="38" t="s">
        <v>97</v>
      </c>
      <c r="B55" s="38" t="s">
        <v>9</v>
      </c>
      <c r="C55" s="38" t="s">
        <v>10</v>
      </c>
      <c r="D55" s="38" t="str">
        <f t="shared" si="9"/>
        <v>CollaboratoreOP OFF</v>
      </c>
      <c r="E55" s="35"/>
      <c r="F55" s="39"/>
      <c r="G55" s="39"/>
      <c r="H55" s="39"/>
      <c r="I55" s="39"/>
      <c r="J55" s="60" t="s">
        <v>101</v>
      </c>
      <c r="K55" s="39"/>
      <c r="L55" s="39"/>
      <c r="M55" s="39"/>
      <c r="N55" s="39"/>
    </row>
    <row r="56" spans="1:14">
      <c r="A56" s="38" t="s">
        <v>97</v>
      </c>
      <c r="B56" s="38" t="s">
        <v>9</v>
      </c>
      <c r="C56" s="38" t="s">
        <v>10</v>
      </c>
      <c r="D56" s="38" t="str">
        <f t="shared" si="9"/>
        <v>CollaboratoreOP OFF</v>
      </c>
      <c r="E56" s="35"/>
      <c r="F56" s="39"/>
      <c r="G56" s="39"/>
      <c r="H56" s="39"/>
      <c r="I56" s="39"/>
      <c r="J56" s="60" t="s">
        <v>102</v>
      </c>
      <c r="K56" s="39"/>
      <c r="L56" s="39"/>
      <c r="M56" s="39"/>
      <c r="N56" s="39"/>
    </row>
    <row r="57" spans="1:14">
      <c r="A57" s="38" t="s">
        <v>97</v>
      </c>
      <c r="B57" s="38" t="s">
        <v>9</v>
      </c>
      <c r="C57" s="38" t="s">
        <v>24</v>
      </c>
      <c r="D57" s="38" t="str">
        <f t="shared" si="9"/>
        <v>CollaboratoreCOMM OFF</v>
      </c>
      <c r="E57" s="35"/>
      <c r="F57" s="39"/>
      <c r="G57" s="39"/>
      <c r="H57" s="39"/>
      <c r="I57" s="39"/>
      <c r="J57" s="60" t="s">
        <v>99</v>
      </c>
      <c r="K57" s="39"/>
      <c r="L57" s="39"/>
      <c r="M57" s="39"/>
      <c r="N57" s="39"/>
    </row>
    <row r="58" spans="1:14">
      <c r="A58" s="38" t="s">
        <v>97</v>
      </c>
      <c r="B58" s="38" t="s">
        <v>9</v>
      </c>
      <c r="C58" s="38" t="s">
        <v>24</v>
      </c>
      <c r="D58" s="38" t="str">
        <f t="shared" si="9"/>
        <v>CollaboratoreCOMM OFF</v>
      </c>
      <c r="E58" s="35"/>
      <c r="F58" s="39"/>
      <c r="G58" s="39"/>
      <c r="H58" s="39"/>
      <c r="I58" s="39"/>
      <c r="J58" s="60" t="s">
        <v>103</v>
      </c>
      <c r="K58" s="39"/>
      <c r="L58" s="39"/>
      <c r="M58" s="39"/>
      <c r="N58" s="39"/>
    </row>
    <row r="59" spans="1:14">
      <c r="A59" s="38" t="s">
        <v>97</v>
      </c>
      <c r="B59" s="38" t="s">
        <v>9</v>
      </c>
      <c r="C59" s="38"/>
      <c r="D59" s="38" t="str">
        <f t="shared" si="9"/>
        <v>Collaboratore</v>
      </c>
      <c r="E59" s="35"/>
      <c r="F59" s="39"/>
      <c r="G59" s="39"/>
      <c r="H59" s="39"/>
      <c r="I59" s="39"/>
      <c r="J59" s="60" t="s">
        <v>104</v>
      </c>
      <c r="K59" s="39"/>
      <c r="L59" s="39"/>
      <c r="M59" s="39"/>
      <c r="N59" s="39"/>
    </row>
    <row r="60" spans="1:14">
      <c r="A60" s="38" t="s">
        <v>97</v>
      </c>
      <c r="B60" s="38" t="s">
        <v>9</v>
      </c>
      <c r="C60" s="38"/>
      <c r="D60" s="38" t="str">
        <f t="shared" si="9"/>
        <v>Collaboratore</v>
      </c>
      <c r="E60" s="35"/>
      <c r="F60" s="39"/>
      <c r="G60" s="39"/>
      <c r="H60" s="39"/>
      <c r="I60" s="39"/>
      <c r="J60" s="60" t="s">
        <v>104</v>
      </c>
      <c r="K60" s="39"/>
      <c r="L60" s="39"/>
      <c r="M60" s="39"/>
      <c r="N60" s="39"/>
    </row>
    <row r="61" spans="1:14">
      <c r="A61" s="38" t="s">
        <v>97</v>
      </c>
      <c r="B61" s="38" t="s">
        <v>9</v>
      </c>
      <c r="C61" s="38"/>
      <c r="D61" s="38" t="str">
        <f t="shared" si="9"/>
        <v>Collaboratore</v>
      </c>
      <c r="E61" s="35"/>
      <c r="F61" s="39"/>
      <c r="G61" s="39"/>
      <c r="H61" s="39"/>
      <c r="I61" s="39"/>
      <c r="J61" s="60"/>
      <c r="K61" s="39"/>
      <c r="L61" s="39"/>
      <c r="M61" s="39"/>
      <c r="N61" s="39"/>
    </row>
    <row r="62" spans="1:14">
      <c r="A62" s="38" t="s">
        <v>97</v>
      </c>
      <c r="B62" s="38" t="s">
        <v>9</v>
      </c>
      <c r="C62" s="38"/>
      <c r="D62" s="38" t="str">
        <f t="shared" si="9"/>
        <v>Collaboratore</v>
      </c>
      <c r="E62" s="35"/>
      <c r="F62" s="39"/>
      <c r="G62" s="39"/>
      <c r="H62" s="39"/>
      <c r="I62" s="39"/>
      <c r="J62" s="60" t="s">
        <v>83</v>
      </c>
      <c r="K62" s="39"/>
      <c r="L62" s="39"/>
      <c r="M62" s="39"/>
      <c r="N62" s="39"/>
    </row>
    <row r="63" spans="1:14">
      <c r="A63" s="38" t="s">
        <v>97</v>
      </c>
      <c r="B63" s="38" t="s">
        <v>9</v>
      </c>
      <c r="C63" s="38"/>
      <c r="D63" s="38" t="str">
        <f>+B63&amp;C63</f>
        <v>Collaboratore</v>
      </c>
      <c r="E63" s="35"/>
      <c r="F63" s="39"/>
      <c r="G63" s="39"/>
      <c r="H63" s="39"/>
      <c r="I63" s="39"/>
      <c r="J63" s="60" t="s">
        <v>83</v>
      </c>
      <c r="K63" s="39"/>
      <c r="L63" s="39"/>
      <c r="M63" s="39"/>
      <c r="N63" s="39"/>
    </row>
  </sheetData>
  <mergeCells count="1">
    <mergeCell ref="M31:N3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Normal="100" workbookViewId="0">
      <pane xSplit="3" ySplit="2" topLeftCell="E3" activePane="bottomRight" state="frozen"/>
      <selection pane="topRight" activeCell="E1" sqref="E1"/>
      <selection pane="bottomLeft" activeCell="A3" sqref="A3"/>
      <selection pane="bottomRight" activeCell="E26" sqref="E26"/>
    </sheetView>
  </sheetViews>
  <sheetFormatPr defaultRowHeight="15"/>
  <cols>
    <col min="1" max="1" width="21.7109375" style="37" customWidth="1"/>
    <col min="2" max="2" width="15.5703125" style="37" bestFit="1" customWidth="1"/>
    <col min="3" max="3" width="14.5703125" style="37" bestFit="1" customWidth="1"/>
    <col min="4" max="4" width="10.5703125" style="37" hidden="1" customWidth="1"/>
    <col min="5" max="5" width="12.140625" style="37" bestFit="1" customWidth="1"/>
    <col min="6" max="8" width="12.140625" style="37" customWidth="1"/>
    <col min="9" max="9" width="17.140625" style="37" customWidth="1"/>
    <col min="10" max="10" width="10.7109375" style="37" bestFit="1" customWidth="1"/>
    <col min="11" max="11" width="12.28515625" style="37" customWidth="1"/>
    <col min="12" max="13" width="10.7109375" style="37" bestFit="1" customWidth="1"/>
    <col min="14" max="14" width="9.140625" style="37"/>
    <col min="15" max="15" width="10.7109375" style="37" bestFit="1" customWidth="1"/>
    <col min="16" max="17" width="9.140625" style="37"/>
    <col min="18" max="18" width="10.7109375" style="37" bestFit="1" customWidth="1"/>
    <col min="19" max="20" width="9.140625" style="37"/>
    <col min="21" max="21" width="10.7109375" style="37" bestFit="1" customWidth="1"/>
    <col min="22" max="16384" width="9.140625" style="37"/>
  </cols>
  <sheetData>
    <row r="1" spans="1:23">
      <c r="D1" s="37" t="s">
        <v>80</v>
      </c>
      <c r="I1" s="133"/>
      <c r="J1" s="134"/>
      <c r="K1" s="135"/>
      <c r="L1" s="133"/>
      <c r="M1" s="134"/>
      <c r="N1" s="135"/>
      <c r="O1" s="133"/>
      <c r="P1" s="134"/>
      <c r="Q1" s="135"/>
      <c r="R1" s="133"/>
      <c r="S1" s="134"/>
      <c r="T1" s="135"/>
      <c r="U1" s="133"/>
      <c r="V1" s="134"/>
      <c r="W1" s="135"/>
    </row>
    <row r="2" spans="1:23">
      <c r="A2" s="36" t="s">
        <v>141</v>
      </c>
      <c r="B2" s="36" t="s">
        <v>1</v>
      </c>
      <c r="C2" s="36" t="s">
        <v>2</v>
      </c>
      <c r="D2" s="36" t="s">
        <v>3</v>
      </c>
      <c r="E2" s="36" t="s">
        <v>4</v>
      </c>
      <c r="F2" s="113" t="s">
        <v>142</v>
      </c>
      <c r="G2" s="114" t="s">
        <v>143</v>
      </c>
      <c r="H2" s="115" t="s">
        <v>140</v>
      </c>
      <c r="I2" s="113" t="s">
        <v>142</v>
      </c>
      <c r="J2" s="114" t="s">
        <v>143</v>
      </c>
      <c r="K2" s="115" t="s">
        <v>140</v>
      </c>
      <c r="L2" s="113" t="s">
        <v>142</v>
      </c>
      <c r="M2" s="114" t="s">
        <v>143</v>
      </c>
      <c r="N2" s="115" t="s">
        <v>140</v>
      </c>
      <c r="O2" s="113" t="s">
        <v>142</v>
      </c>
      <c r="P2" s="114" t="s">
        <v>143</v>
      </c>
      <c r="Q2" s="115" t="s">
        <v>140</v>
      </c>
      <c r="R2" s="113" t="s">
        <v>142</v>
      </c>
      <c r="S2" s="114" t="s">
        <v>143</v>
      </c>
      <c r="T2" s="115" t="s">
        <v>140</v>
      </c>
      <c r="U2" s="113" t="s">
        <v>142</v>
      </c>
      <c r="V2" s="114" t="s">
        <v>143</v>
      </c>
      <c r="W2" s="115" t="s">
        <v>140</v>
      </c>
    </row>
    <row r="3" spans="1:23">
      <c r="A3" s="38" t="s">
        <v>154</v>
      </c>
      <c r="B3" s="38" t="s">
        <v>9</v>
      </c>
      <c r="C3" s="38" t="s">
        <v>10</v>
      </c>
      <c r="D3" s="85">
        <v>4100</v>
      </c>
      <c r="E3" s="86">
        <f>+D3*12</f>
        <v>49200</v>
      </c>
      <c r="F3" s="116"/>
      <c r="G3" s="117"/>
      <c r="H3" s="118"/>
      <c r="I3" s="116"/>
      <c r="J3" s="117"/>
      <c r="K3" s="118"/>
      <c r="L3" s="116"/>
      <c r="M3" s="117"/>
      <c r="N3" s="118"/>
      <c r="O3" s="116"/>
      <c r="P3" s="117"/>
      <c r="Q3" s="118"/>
      <c r="R3" s="116"/>
      <c r="S3" s="117"/>
      <c r="T3" s="118"/>
      <c r="U3" s="116"/>
      <c r="V3" s="117"/>
      <c r="W3" s="118"/>
    </row>
    <row r="4" spans="1:23">
      <c r="A4" s="38" t="s">
        <v>28</v>
      </c>
      <c r="B4" s="38" t="s">
        <v>29</v>
      </c>
      <c r="C4" s="38" t="s">
        <v>15</v>
      </c>
      <c r="D4" s="85">
        <v>5035</v>
      </c>
      <c r="E4" s="86">
        <f>+D4*14</f>
        <v>70490</v>
      </c>
      <c r="F4" s="116"/>
      <c r="G4" s="117"/>
      <c r="H4" s="118"/>
      <c r="I4" s="116"/>
      <c r="J4" s="117"/>
      <c r="K4" s="118"/>
      <c r="L4" s="116"/>
      <c r="M4" s="117"/>
      <c r="N4" s="118"/>
      <c r="O4" s="116"/>
      <c r="P4" s="117"/>
      <c r="Q4" s="118"/>
      <c r="R4" s="116"/>
      <c r="S4" s="117"/>
      <c r="T4" s="118"/>
      <c r="U4" s="116"/>
      <c r="V4" s="117"/>
      <c r="W4" s="118"/>
    </row>
    <row r="5" spans="1:23">
      <c r="A5" s="38" t="s">
        <v>43</v>
      </c>
      <c r="B5" s="38" t="s">
        <v>69</v>
      </c>
      <c r="C5" s="38" t="s">
        <v>44</v>
      </c>
      <c r="D5" s="85">
        <v>11621</v>
      </c>
      <c r="E5" s="86">
        <f>+D5*12</f>
        <v>139452</v>
      </c>
      <c r="F5" s="116"/>
      <c r="G5" s="117"/>
      <c r="H5" s="118"/>
      <c r="I5" s="116"/>
      <c r="J5" s="117"/>
      <c r="K5" s="118"/>
      <c r="L5" s="116"/>
      <c r="M5" s="117"/>
      <c r="N5" s="118"/>
      <c r="O5" s="116"/>
      <c r="P5" s="117"/>
      <c r="Q5" s="118"/>
      <c r="R5" s="116"/>
      <c r="S5" s="117"/>
      <c r="T5" s="118"/>
      <c r="U5" s="116"/>
      <c r="V5" s="117"/>
      <c r="W5" s="118"/>
    </row>
    <row r="6" spans="1:23">
      <c r="A6" s="38" t="s">
        <v>30</v>
      </c>
      <c r="B6" s="38" t="s">
        <v>29</v>
      </c>
      <c r="C6" s="38" t="s">
        <v>24</v>
      </c>
      <c r="D6" s="85">
        <v>4652</v>
      </c>
      <c r="E6" s="86">
        <f>+D6*14</f>
        <v>65128</v>
      </c>
      <c r="F6" s="128"/>
      <c r="G6" s="117"/>
      <c r="H6" s="118"/>
      <c r="I6" s="128" t="s">
        <v>144</v>
      </c>
      <c r="J6" s="117">
        <v>40339</v>
      </c>
      <c r="K6" s="118">
        <v>17188</v>
      </c>
      <c r="L6" s="129" t="s">
        <v>82</v>
      </c>
      <c r="M6" s="117">
        <v>39990</v>
      </c>
      <c r="N6" s="118">
        <v>65000</v>
      </c>
      <c r="O6" s="128" t="s">
        <v>144</v>
      </c>
      <c r="P6" s="117">
        <v>39539</v>
      </c>
      <c r="Q6" s="118">
        <v>50000</v>
      </c>
      <c r="R6" s="116" t="s">
        <v>82</v>
      </c>
      <c r="S6" s="117">
        <v>39297</v>
      </c>
      <c r="T6" s="118">
        <v>57000</v>
      </c>
      <c r="U6" s="116" t="s">
        <v>144</v>
      </c>
      <c r="V6" s="117">
        <v>39082</v>
      </c>
      <c r="W6" s="118">
        <v>3930</v>
      </c>
    </row>
    <row r="7" spans="1:23">
      <c r="A7" s="38" t="s">
        <v>8</v>
      </c>
      <c r="B7" s="38" t="s">
        <v>9</v>
      </c>
      <c r="C7" s="38" t="s">
        <v>10</v>
      </c>
      <c r="D7" s="85">
        <v>6767</v>
      </c>
      <c r="E7" s="86">
        <f>+D7*12</f>
        <v>81204</v>
      </c>
      <c r="F7" s="116"/>
      <c r="G7" s="117"/>
      <c r="H7" s="118"/>
      <c r="I7" s="116" t="s">
        <v>82</v>
      </c>
      <c r="J7" s="117">
        <v>40541</v>
      </c>
      <c r="K7" s="118">
        <v>81192</v>
      </c>
      <c r="L7" s="116" t="s">
        <v>82</v>
      </c>
      <c r="M7" s="117">
        <v>39811</v>
      </c>
      <c r="N7" s="118">
        <v>80574</v>
      </c>
      <c r="O7" s="116" t="s">
        <v>82</v>
      </c>
      <c r="P7" s="117">
        <v>39326</v>
      </c>
      <c r="Q7" s="118">
        <v>64104.6</v>
      </c>
      <c r="R7" s="116" t="s">
        <v>82</v>
      </c>
      <c r="S7" s="117">
        <v>39106</v>
      </c>
      <c r="T7" s="118">
        <v>26640</v>
      </c>
      <c r="U7" s="116"/>
      <c r="V7" s="117"/>
      <c r="W7" s="118"/>
    </row>
    <row r="8" spans="1:23">
      <c r="A8" s="38" t="s">
        <v>31</v>
      </c>
      <c r="B8" s="38" t="s">
        <v>29</v>
      </c>
      <c r="C8" s="38" t="s">
        <v>32</v>
      </c>
      <c r="D8" s="85">
        <v>1763</v>
      </c>
      <c r="E8" s="86">
        <f>+D8*14</f>
        <v>24682</v>
      </c>
      <c r="F8" s="116"/>
      <c r="G8" s="117"/>
      <c r="H8" s="118"/>
      <c r="I8" s="116"/>
      <c r="J8" s="117"/>
      <c r="K8" s="118"/>
      <c r="L8" s="116"/>
      <c r="M8" s="117"/>
      <c r="N8" s="118"/>
      <c r="O8" s="116"/>
      <c r="P8" s="117"/>
      <c r="Q8" s="118"/>
      <c r="R8" s="116"/>
      <c r="S8" s="117"/>
      <c r="T8" s="118"/>
      <c r="U8" s="116"/>
      <c r="V8" s="117"/>
      <c r="W8" s="118"/>
    </row>
    <row r="9" spans="1:23">
      <c r="A9" s="38" t="s">
        <v>33</v>
      </c>
      <c r="B9" s="38" t="s">
        <v>29</v>
      </c>
      <c r="C9" s="38" t="s">
        <v>10</v>
      </c>
      <c r="D9" s="85">
        <v>3687</v>
      </c>
      <c r="E9" s="86">
        <f>+D9*14</f>
        <v>51618</v>
      </c>
      <c r="F9" s="130"/>
      <c r="G9" s="117"/>
      <c r="H9" s="118"/>
      <c r="I9" s="130" t="s">
        <v>144</v>
      </c>
      <c r="J9" s="117">
        <v>39660</v>
      </c>
      <c r="K9" s="118">
        <v>6000</v>
      </c>
      <c r="L9" s="116" t="s">
        <v>82</v>
      </c>
      <c r="M9" s="117">
        <v>39297</v>
      </c>
      <c r="N9" s="118">
        <v>51300.06</v>
      </c>
      <c r="O9" s="116" t="s">
        <v>144</v>
      </c>
      <c r="P9" s="117">
        <v>38807</v>
      </c>
      <c r="Q9" s="118">
        <v>6000</v>
      </c>
      <c r="R9" s="116" t="s">
        <v>82</v>
      </c>
      <c r="S9" s="117">
        <v>38411</v>
      </c>
      <c r="T9" s="118">
        <v>31363.64</v>
      </c>
      <c r="U9" s="116" t="s">
        <v>82</v>
      </c>
      <c r="V9" s="117">
        <v>38169</v>
      </c>
      <c r="W9" s="118">
        <v>30662</v>
      </c>
    </row>
    <row r="10" spans="1:23">
      <c r="A10" s="38" t="s">
        <v>34</v>
      </c>
      <c r="B10" s="38" t="s">
        <v>29</v>
      </c>
      <c r="C10" s="38" t="s">
        <v>15</v>
      </c>
      <c r="D10" s="85">
        <f>+E10/14</f>
        <v>3214.2857142857142</v>
      </c>
      <c r="E10" s="86">
        <v>45000</v>
      </c>
      <c r="F10" s="116" t="s">
        <v>146</v>
      </c>
      <c r="G10" s="117">
        <v>40940</v>
      </c>
      <c r="H10" s="118"/>
      <c r="I10" s="116" t="s">
        <v>82</v>
      </c>
      <c r="J10" s="117">
        <v>40422</v>
      </c>
      <c r="K10" s="118">
        <v>45000</v>
      </c>
      <c r="L10" s="116" t="s">
        <v>82</v>
      </c>
      <c r="M10" s="117">
        <v>39692</v>
      </c>
      <c r="N10" s="118">
        <v>38000</v>
      </c>
      <c r="O10" s="116" t="s">
        <v>82</v>
      </c>
      <c r="P10" s="117">
        <v>39448</v>
      </c>
      <c r="Q10" s="118">
        <v>32000</v>
      </c>
      <c r="R10" s="116"/>
      <c r="S10" s="117"/>
      <c r="T10" s="118"/>
      <c r="U10" s="116"/>
      <c r="V10" s="117"/>
      <c r="W10" s="118"/>
    </row>
    <row r="11" spans="1:23">
      <c r="A11" s="38" t="s">
        <v>12</v>
      </c>
      <c r="B11" s="38" t="s">
        <v>9</v>
      </c>
      <c r="C11" s="38" t="s">
        <v>10</v>
      </c>
      <c r="D11" s="85">
        <v>6767</v>
      </c>
      <c r="E11" s="86">
        <f>+D11*12</f>
        <v>81204</v>
      </c>
      <c r="F11" s="116"/>
      <c r="G11" s="117"/>
      <c r="H11" s="118"/>
      <c r="I11" s="116" t="s">
        <v>144</v>
      </c>
      <c r="J11" s="117">
        <v>40575</v>
      </c>
      <c r="K11" s="118">
        <v>5000</v>
      </c>
      <c r="L11" s="116"/>
      <c r="M11" s="117"/>
      <c r="N11" s="118"/>
      <c r="O11" s="116"/>
      <c r="P11" s="117"/>
      <c r="Q11" s="118"/>
      <c r="R11" s="116"/>
      <c r="S11" s="117"/>
      <c r="T11" s="118"/>
      <c r="U11" s="116"/>
      <c r="V11" s="117"/>
      <c r="W11" s="118"/>
    </row>
    <row r="12" spans="1:23">
      <c r="A12" s="38" t="s">
        <v>115</v>
      </c>
      <c r="B12" s="38" t="s">
        <v>9</v>
      </c>
      <c r="C12" s="38" t="s">
        <v>10</v>
      </c>
      <c r="D12" s="85">
        <v>3917</v>
      </c>
      <c r="E12" s="86">
        <f>+D12*12</f>
        <v>47004</v>
      </c>
      <c r="F12" s="116"/>
      <c r="G12" s="117"/>
      <c r="H12" s="118"/>
      <c r="I12" s="116" t="s">
        <v>82</v>
      </c>
      <c r="J12" s="117">
        <v>40725</v>
      </c>
      <c r="K12" s="118">
        <v>39600</v>
      </c>
      <c r="L12" s="116"/>
      <c r="M12" s="117"/>
      <c r="N12" s="118"/>
      <c r="O12" s="116"/>
      <c r="P12" s="117"/>
      <c r="Q12" s="118"/>
      <c r="R12" s="116"/>
      <c r="S12" s="117"/>
      <c r="T12" s="118"/>
      <c r="U12" s="116"/>
      <c r="V12" s="117"/>
      <c r="W12" s="118"/>
    </row>
    <row r="13" spans="1:23">
      <c r="A13" s="38" t="s">
        <v>25</v>
      </c>
      <c r="B13" s="38" t="s">
        <v>26</v>
      </c>
      <c r="C13" s="38" t="s">
        <v>15</v>
      </c>
      <c r="D13" s="86">
        <v>6670</v>
      </c>
      <c r="E13" s="86">
        <f>+D13*12</f>
        <v>80040</v>
      </c>
      <c r="F13" s="116"/>
      <c r="G13" s="117"/>
      <c r="H13" s="118"/>
      <c r="I13" s="116" t="s">
        <v>82</v>
      </c>
      <c r="J13" s="117">
        <v>40544</v>
      </c>
      <c r="K13" s="118">
        <v>80040</v>
      </c>
      <c r="L13" s="116" t="s">
        <v>82</v>
      </c>
      <c r="M13" s="117">
        <v>40179</v>
      </c>
      <c r="N13" s="118">
        <v>68400</v>
      </c>
      <c r="O13" s="116" t="s">
        <v>82</v>
      </c>
      <c r="P13" s="117">
        <v>39448</v>
      </c>
      <c r="Q13" s="118">
        <v>54000</v>
      </c>
      <c r="R13" s="116"/>
      <c r="S13" s="117"/>
      <c r="T13" s="118"/>
      <c r="U13" s="116"/>
      <c r="V13" s="117"/>
      <c r="W13" s="118"/>
    </row>
    <row r="14" spans="1:23">
      <c r="A14" s="38" t="s">
        <v>35</v>
      </c>
      <c r="B14" s="38" t="s">
        <v>29</v>
      </c>
      <c r="C14" s="38" t="s">
        <v>15</v>
      </c>
      <c r="D14" s="85">
        <v>4107</v>
      </c>
      <c r="E14" s="86">
        <f>+D14*14</f>
        <v>57498</v>
      </c>
      <c r="F14" s="116"/>
      <c r="G14" s="117"/>
      <c r="H14" s="118"/>
      <c r="I14" s="116"/>
      <c r="J14" s="117"/>
      <c r="K14" s="118"/>
      <c r="L14" s="116"/>
      <c r="M14" s="117"/>
      <c r="N14" s="118"/>
      <c r="O14" s="116"/>
      <c r="P14" s="117"/>
      <c r="Q14" s="118"/>
      <c r="R14" s="116"/>
      <c r="S14" s="117"/>
      <c r="T14" s="118"/>
      <c r="U14" s="116"/>
      <c r="V14" s="117"/>
      <c r="W14" s="118"/>
    </row>
    <row r="15" spans="1:23">
      <c r="A15" s="38" t="s">
        <v>36</v>
      </c>
      <c r="B15" s="38" t="s">
        <v>29</v>
      </c>
      <c r="C15" s="38" t="s">
        <v>21</v>
      </c>
      <c r="D15" s="85">
        <v>3106</v>
      </c>
      <c r="E15" s="86">
        <f>+D15*14</f>
        <v>43484</v>
      </c>
      <c r="F15" s="116"/>
      <c r="G15" s="117"/>
      <c r="H15" s="118"/>
      <c r="I15" s="116" t="s">
        <v>144</v>
      </c>
      <c r="J15" s="117">
        <v>40634</v>
      </c>
      <c r="K15" s="118">
        <v>8524</v>
      </c>
      <c r="L15" s="116" t="s">
        <v>144</v>
      </c>
      <c r="M15" s="117">
        <v>40339</v>
      </c>
      <c r="N15" s="118">
        <v>1574</v>
      </c>
      <c r="O15" s="116" t="s">
        <v>144</v>
      </c>
      <c r="P15" s="117">
        <v>39989</v>
      </c>
      <c r="Q15" s="118">
        <v>18500</v>
      </c>
      <c r="R15" s="116" t="s">
        <v>144</v>
      </c>
      <c r="S15" s="117">
        <v>39737</v>
      </c>
      <c r="T15" s="118">
        <v>15416</v>
      </c>
      <c r="U15" s="116"/>
      <c r="V15" s="117"/>
      <c r="W15" s="118"/>
    </row>
    <row r="16" spans="1:23">
      <c r="A16" s="38" t="s">
        <v>23</v>
      </c>
      <c r="B16" s="38" t="s">
        <v>9</v>
      </c>
      <c r="C16" s="38" t="s">
        <v>24</v>
      </c>
      <c r="D16" s="85">
        <v>3667</v>
      </c>
      <c r="E16" s="86">
        <f>+D16*12</f>
        <v>44004</v>
      </c>
      <c r="F16" s="116"/>
      <c r="G16" s="117"/>
      <c r="H16" s="118"/>
      <c r="I16" s="116" t="s">
        <v>82</v>
      </c>
      <c r="J16" s="117">
        <v>40603</v>
      </c>
      <c r="K16" s="118">
        <v>39960</v>
      </c>
      <c r="L16" s="116"/>
      <c r="M16" s="117"/>
      <c r="N16" s="118"/>
      <c r="O16" s="116"/>
      <c r="P16" s="117"/>
      <c r="Q16" s="118"/>
      <c r="R16" s="116"/>
      <c r="S16" s="117"/>
      <c r="T16" s="118"/>
      <c r="U16" s="116"/>
      <c r="V16" s="117"/>
      <c r="W16" s="118"/>
    </row>
    <row r="17" spans="1:23">
      <c r="A17" s="38" t="s">
        <v>37</v>
      </c>
      <c r="B17" s="38" t="s">
        <v>29</v>
      </c>
      <c r="C17" s="38" t="s">
        <v>15</v>
      </c>
      <c r="D17" s="85">
        <v>3080</v>
      </c>
      <c r="E17" s="86">
        <f>+D17*14</f>
        <v>43120</v>
      </c>
      <c r="F17" s="116"/>
      <c r="G17" s="117"/>
      <c r="H17" s="118"/>
      <c r="I17" s="116" t="s">
        <v>82</v>
      </c>
      <c r="J17" s="117">
        <v>39904</v>
      </c>
      <c r="K17" s="118">
        <v>43120</v>
      </c>
      <c r="L17" s="116"/>
      <c r="M17" s="117"/>
      <c r="N17" s="118"/>
      <c r="O17" s="116"/>
      <c r="P17" s="117"/>
      <c r="Q17" s="118"/>
      <c r="R17" s="116"/>
      <c r="S17" s="117"/>
      <c r="T17" s="118"/>
      <c r="U17" s="116"/>
      <c r="V17" s="117"/>
      <c r="W17" s="118"/>
    </row>
    <row r="18" spans="1:23">
      <c r="A18" s="38" t="s">
        <v>14</v>
      </c>
      <c r="B18" s="38" t="s">
        <v>9</v>
      </c>
      <c r="C18" s="38" t="s">
        <v>15</v>
      </c>
      <c r="D18" s="85">
        <v>4350</v>
      </c>
      <c r="E18" s="86">
        <f>+D18*12</f>
        <v>52200</v>
      </c>
      <c r="F18" s="116"/>
      <c r="G18" s="117"/>
      <c r="H18" s="118"/>
      <c r="I18" s="116" t="s">
        <v>82</v>
      </c>
      <c r="J18" s="117">
        <v>40544</v>
      </c>
      <c r="K18" s="118">
        <v>52200</v>
      </c>
      <c r="L18" s="116" t="s">
        <v>82</v>
      </c>
      <c r="M18" s="117">
        <v>40179</v>
      </c>
      <c r="N18" s="118">
        <v>42840</v>
      </c>
      <c r="O18" s="116" t="s">
        <v>82</v>
      </c>
      <c r="P18" s="117">
        <v>39814</v>
      </c>
      <c r="Q18" s="118">
        <v>35988</v>
      </c>
      <c r="R18" s="116"/>
      <c r="S18" s="117"/>
      <c r="T18" s="118"/>
      <c r="U18" s="116"/>
      <c r="V18" s="117"/>
      <c r="W18" s="118"/>
    </row>
    <row r="19" spans="1:23">
      <c r="A19" s="38" t="s">
        <v>16</v>
      </c>
      <c r="B19" s="38" t="s">
        <v>9</v>
      </c>
      <c r="C19" s="38" t="s">
        <v>10</v>
      </c>
      <c r="D19" s="85">
        <v>6605</v>
      </c>
      <c r="E19" s="86">
        <f>+D19*12</f>
        <v>79260</v>
      </c>
      <c r="F19" s="116"/>
      <c r="G19" s="117"/>
      <c r="H19" s="118"/>
      <c r="I19" s="116" t="s">
        <v>144</v>
      </c>
      <c r="J19" s="117">
        <v>40695</v>
      </c>
      <c r="K19" s="118">
        <v>5000</v>
      </c>
      <c r="L19" s="116" t="s">
        <v>144</v>
      </c>
      <c r="M19" s="117">
        <v>40575</v>
      </c>
      <c r="N19" s="118">
        <v>6000</v>
      </c>
      <c r="O19" s="116"/>
      <c r="P19" s="117"/>
      <c r="Q19" s="118"/>
      <c r="R19" s="116"/>
      <c r="S19" s="117"/>
      <c r="T19" s="118"/>
      <c r="U19" s="116"/>
      <c r="V19" s="117"/>
      <c r="W19" s="118"/>
    </row>
    <row r="20" spans="1:23">
      <c r="A20" s="38" t="s">
        <v>17</v>
      </c>
      <c r="B20" s="38" t="s">
        <v>9</v>
      </c>
      <c r="C20" s="38" t="s">
        <v>10</v>
      </c>
      <c r="D20" s="85">
        <v>4250</v>
      </c>
      <c r="E20" s="86">
        <f>+D20*12</f>
        <v>51000</v>
      </c>
      <c r="F20" s="116"/>
      <c r="G20" s="117"/>
      <c r="H20" s="118"/>
      <c r="I20" s="116" t="s">
        <v>82</v>
      </c>
      <c r="J20" s="117">
        <v>40544</v>
      </c>
      <c r="K20" s="118">
        <v>45960</v>
      </c>
      <c r="L20" s="116"/>
      <c r="M20" s="117"/>
      <c r="N20" s="118"/>
      <c r="O20" s="116"/>
      <c r="P20" s="117"/>
      <c r="Q20" s="118"/>
      <c r="R20" s="116"/>
      <c r="S20" s="117"/>
      <c r="T20" s="118"/>
      <c r="U20" s="116"/>
      <c r="V20" s="117"/>
      <c r="W20" s="118"/>
    </row>
    <row r="21" spans="1:23">
      <c r="A21" s="38" t="s">
        <v>153</v>
      </c>
      <c r="B21" s="38" t="s">
        <v>29</v>
      </c>
      <c r="C21" s="38" t="s">
        <v>24</v>
      </c>
      <c r="D21" s="85">
        <v>2929</v>
      </c>
      <c r="E21" s="86">
        <f>+D21*14</f>
        <v>41006</v>
      </c>
      <c r="F21" s="116"/>
      <c r="G21" s="117"/>
      <c r="H21" s="118"/>
      <c r="I21" s="116" t="s">
        <v>147</v>
      </c>
      <c r="J21" s="117">
        <v>40725</v>
      </c>
      <c r="K21" s="118">
        <f>300*12</f>
        <v>3600</v>
      </c>
      <c r="L21" s="116"/>
      <c r="M21" s="117"/>
      <c r="N21" s="118"/>
      <c r="O21" s="116"/>
      <c r="P21" s="117"/>
      <c r="Q21" s="118"/>
      <c r="R21" s="116"/>
      <c r="S21" s="117"/>
      <c r="T21" s="118"/>
      <c r="U21" s="116"/>
      <c r="V21" s="117"/>
      <c r="W21" s="118"/>
    </row>
    <row r="22" spans="1:23">
      <c r="A22" s="38" t="s">
        <v>38</v>
      </c>
      <c r="B22" s="38" t="s">
        <v>29</v>
      </c>
      <c r="C22" s="38" t="s">
        <v>10</v>
      </c>
      <c r="D22" s="85">
        <v>5000</v>
      </c>
      <c r="E22" s="86">
        <f>+D22*14</f>
        <v>70000</v>
      </c>
      <c r="F22" s="130"/>
      <c r="G22" s="117"/>
      <c r="H22" s="118"/>
      <c r="I22" s="130" t="s">
        <v>144</v>
      </c>
      <c r="J22" s="117">
        <v>40756</v>
      </c>
      <c r="K22" s="118">
        <v>10000</v>
      </c>
      <c r="L22" s="130" t="s">
        <v>144</v>
      </c>
      <c r="M22" s="117">
        <v>40544</v>
      </c>
      <c r="N22" s="118">
        <v>10000</v>
      </c>
      <c r="O22" s="116" t="s">
        <v>82</v>
      </c>
      <c r="P22" s="117">
        <v>40318</v>
      </c>
      <c r="Q22" s="118">
        <v>70000</v>
      </c>
      <c r="R22" s="116" t="s">
        <v>144</v>
      </c>
      <c r="S22" s="117">
        <v>39995</v>
      </c>
      <c r="T22" s="118">
        <v>10000</v>
      </c>
      <c r="U22" s="116"/>
      <c r="V22" s="117"/>
      <c r="W22" s="118"/>
    </row>
    <row r="23" spans="1:23">
      <c r="A23" s="38" t="s">
        <v>27</v>
      </c>
      <c r="B23" s="38" t="s">
        <v>26</v>
      </c>
      <c r="C23" s="38" t="s">
        <v>10</v>
      </c>
      <c r="D23" s="86">
        <f>+E23/12</f>
        <v>4166.666666666667</v>
      </c>
      <c r="E23" s="86">
        <v>50000</v>
      </c>
      <c r="F23" s="116"/>
      <c r="G23" s="117"/>
      <c r="H23" s="118"/>
      <c r="I23" s="116"/>
      <c r="J23" s="117"/>
      <c r="K23" s="118"/>
      <c r="L23" s="116"/>
      <c r="M23" s="117"/>
      <c r="N23" s="118"/>
      <c r="O23" s="116"/>
      <c r="P23" s="117"/>
      <c r="Q23" s="118"/>
      <c r="R23" s="116"/>
      <c r="S23" s="117"/>
      <c r="T23" s="118"/>
      <c r="U23" s="116"/>
      <c r="V23" s="117"/>
      <c r="W23" s="118"/>
    </row>
    <row r="24" spans="1:23">
      <c r="A24" s="38" t="s">
        <v>18</v>
      </c>
      <c r="B24" s="38" t="s">
        <v>9</v>
      </c>
      <c r="C24" s="38" t="s">
        <v>10</v>
      </c>
      <c r="D24" s="85">
        <v>6600</v>
      </c>
      <c r="E24" s="86">
        <f>+D24*12</f>
        <v>79200</v>
      </c>
      <c r="F24" s="116"/>
      <c r="G24" s="117"/>
      <c r="H24" s="118"/>
      <c r="I24" s="116" t="s">
        <v>82</v>
      </c>
      <c r="J24" s="117">
        <v>40544</v>
      </c>
      <c r="K24" s="118">
        <v>79200</v>
      </c>
      <c r="L24" s="116" t="s">
        <v>82</v>
      </c>
      <c r="M24" s="117">
        <v>40359</v>
      </c>
      <c r="N24" s="118">
        <v>72420</v>
      </c>
      <c r="O24" s="116" t="s">
        <v>82</v>
      </c>
      <c r="P24" s="117">
        <v>39811</v>
      </c>
      <c r="Q24" s="118">
        <v>52026</v>
      </c>
      <c r="R24" s="116"/>
      <c r="S24" s="117"/>
      <c r="T24" s="118"/>
      <c r="U24" s="116"/>
      <c r="V24" s="117"/>
      <c r="W24" s="118"/>
    </row>
    <row r="25" spans="1:23">
      <c r="A25" s="38" t="s">
        <v>19</v>
      </c>
      <c r="B25" s="38" t="s">
        <v>9</v>
      </c>
      <c r="C25" s="38" t="s">
        <v>10</v>
      </c>
      <c r="D25" s="85">
        <v>6515</v>
      </c>
      <c r="E25" s="86">
        <f>+D25*12</f>
        <v>78180</v>
      </c>
      <c r="F25" s="116"/>
      <c r="G25" s="117"/>
      <c r="H25" s="118"/>
      <c r="I25" s="116" t="s">
        <v>82</v>
      </c>
      <c r="J25" s="117">
        <v>40252</v>
      </c>
      <c r="K25" s="118">
        <v>53327</v>
      </c>
      <c r="L25" s="116"/>
      <c r="M25" s="117"/>
      <c r="N25" s="118"/>
      <c r="O25" s="116"/>
      <c r="P25" s="117"/>
      <c r="Q25" s="118"/>
      <c r="R25" s="116"/>
      <c r="S25" s="117"/>
      <c r="T25" s="118"/>
      <c r="U25" s="116"/>
      <c r="V25" s="117"/>
      <c r="W25" s="118"/>
    </row>
    <row r="26" spans="1:23">
      <c r="A26" s="38" t="s">
        <v>46</v>
      </c>
      <c r="B26" s="38" t="s">
        <v>9</v>
      </c>
      <c r="C26" s="38" t="s">
        <v>32</v>
      </c>
      <c r="D26" s="85">
        <v>2000</v>
      </c>
      <c r="E26" s="86">
        <f>+D26*12</f>
        <v>24000</v>
      </c>
      <c r="F26" s="116" t="s">
        <v>144</v>
      </c>
      <c r="G26" s="117">
        <v>40878</v>
      </c>
      <c r="H26" s="118"/>
      <c r="I26" s="116" t="s">
        <v>82</v>
      </c>
      <c r="J26" s="117">
        <v>40634</v>
      </c>
      <c r="K26" s="118">
        <v>21396</v>
      </c>
      <c r="L26" s="116"/>
      <c r="M26" s="117"/>
      <c r="N26" s="118"/>
      <c r="O26" s="116"/>
      <c r="P26" s="117"/>
      <c r="Q26" s="118"/>
      <c r="R26" s="116"/>
      <c r="S26" s="117"/>
      <c r="T26" s="118"/>
      <c r="U26" s="116"/>
      <c r="V26" s="117"/>
      <c r="W26" s="118"/>
    </row>
    <row r="27" spans="1:23">
      <c r="A27" s="38" t="s">
        <v>20</v>
      </c>
      <c r="B27" s="38" t="s">
        <v>9</v>
      </c>
      <c r="C27" s="38" t="s">
        <v>21</v>
      </c>
      <c r="D27" s="85">
        <v>4829</v>
      </c>
      <c r="E27" s="86">
        <f>+D27*12</f>
        <v>57948</v>
      </c>
      <c r="F27" s="116"/>
      <c r="G27" s="117"/>
      <c r="H27" s="118"/>
      <c r="I27" s="116" t="s">
        <v>144</v>
      </c>
      <c r="J27" s="117">
        <v>40634</v>
      </c>
      <c r="K27" s="118">
        <v>3306</v>
      </c>
      <c r="L27" s="116" t="s">
        <v>144</v>
      </c>
      <c r="M27" s="117">
        <v>40339</v>
      </c>
      <c r="N27" s="118">
        <v>14753</v>
      </c>
      <c r="O27" s="116" t="s">
        <v>144</v>
      </c>
      <c r="P27" s="117">
        <v>39989</v>
      </c>
      <c r="Q27" s="118">
        <v>8333.5</v>
      </c>
      <c r="R27" s="116"/>
      <c r="S27" s="117"/>
      <c r="T27" s="118"/>
      <c r="U27" s="116"/>
      <c r="V27" s="117"/>
      <c r="W27" s="118"/>
    </row>
    <row r="28" spans="1:23">
      <c r="A28" s="38" t="s">
        <v>39</v>
      </c>
      <c r="B28" s="38" t="s">
        <v>29</v>
      </c>
      <c r="C28" s="38" t="s">
        <v>15</v>
      </c>
      <c r="D28" s="85">
        <v>3572</v>
      </c>
      <c r="E28" s="86">
        <f>+D28*14</f>
        <v>50008</v>
      </c>
      <c r="F28" s="116"/>
      <c r="G28" s="117"/>
      <c r="H28" s="118"/>
      <c r="I28" s="116" t="s">
        <v>82</v>
      </c>
      <c r="J28" s="117">
        <v>40634</v>
      </c>
      <c r="K28" s="118">
        <v>50000</v>
      </c>
      <c r="L28" s="116" t="s">
        <v>144</v>
      </c>
      <c r="M28" s="117">
        <v>40575</v>
      </c>
      <c r="N28" s="118">
        <v>4000</v>
      </c>
      <c r="O28" s="116"/>
      <c r="P28" s="117"/>
      <c r="Q28" s="118"/>
      <c r="R28" s="116"/>
      <c r="S28" s="117"/>
      <c r="T28" s="118"/>
      <c r="U28" s="116"/>
      <c r="V28" s="117"/>
      <c r="W28" s="118"/>
    </row>
    <row r="29" spans="1:23">
      <c r="A29" s="38" t="s">
        <v>40</v>
      </c>
      <c r="B29" s="38" t="s">
        <v>29</v>
      </c>
      <c r="C29" s="38" t="s">
        <v>15</v>
      </c>
      <c r="D29" s="85">
        <v>3079.51</v>
      </c>
      <c r="E29" s="86">
        <f>+D29*14</f>
        <v>43113.14</v>
      </c>
      <c r="F29" s="116"/>
      <c r="G29" s="117"/>
      <c r="H29" s="118"/>
      <c r="I29" s="116" t="s">
        <v>144</v>
      </c>
      <c r="J29" s="117">
        <v>40634</v>
      </c>
      <c r="K29" s="118" t="s">
        <v>146</v>
      </c>
      <c r="L29" s="116" t="s">
        <v>82</v>
      </c>
      <c r="M29" s="117">
        <v>40575</v>
      </c>
      <c r="N29" s="118">
        <v>43113</v>
      </c>
      <c r="O29" s="116" t="s">
        <v>82</v>
      </c>
      <c r="P29" s="117">
        <v>39659</v>
      </c>
      <c r="Q29" s="118">
        <v>40000</v>
      </c>
      <c r="R29" s="116"/>
      <c r="S29" s="117"/>
      <c r="T29" s="118"/>
      <c r="U29" s="116"/>
      <c r="V29" s="117"/>
      <c r="W29" s="118"/>
    </row>
    <row r="30" spans="1:23">
      <c r="A30" s="38" t="s">
        <v>41</v>
      </c>
      <c r="B30" s="38" t="s">
        <v>29</v>
      </c>
      <c r="C30" s="38" t="s">
        <v>32</v>
      </c>
      <c r="D30" s="85">
        <v>6214.3</v>
      </c>
      <c r="E30" s="86">
        <f>+D30*14</f>
        <v>87000.2</v>
      </c>
      <c r="F30" s="116"/>
      <c r="G30" s="117"/>
      <c r="H30" s="118"/>
      <c r="I30" s="116" t="s">
        <v>82</v>
      </c>
      <c r="J30" s="117">
        <v>40634</v>
      </c>
      <c r="K30" s="118">
        <v>87000</v>
      </c>
      <c r="L30" s="116" t="s">
        <v>82</v>
      </c>
      <c r="M30" s="117">
        <v>40269</v>
      </c>
      <c r="N30" s="118">
        <v>72566</v>
      </c>
      <c r="O30" s="116" t="s">
        <v>82</v>
      </c>
      <c r="P30" s="117">
        <v>40179</v>
      </c>
      <c r="Q30" s="118">
        <v>58140</v>
      </c>
      <c r="R30" s="116"/>
      <c r="S30" s="117"/>
      <c r="T30" s="118"/>
      <c r="U30" s="116"/>
      <c r="V30" s="117"/>
      <c r="W30" s="118"/>
    </row>
    <row r="31" spans="1:23">
      <c r="A31" s="38" t="s">
        <v>136</v>
      </c>
      <c r="B31" s="38" t="s">
        <v>26</v>
      </c>
      <c r="C31" s="38" t="s">
        <v>10</v>
      </c>
      <c r="D31" s="85">
        <v>4000</v>
      </c>
      <c r="E31" s="86">
        <f>+D31*12</f>
        <v>48000</v>
      </c>
      <c r="F31" s="116"/>
      <c r="G31" s="117"/>
      <c r="H31" s="118"/>
      <c r="I31" s="116" t="s">
        <v>144</v>
      </c>
      <c r="J31" s="117">
        <v>40787</v>
      </c>
      <c r="K31" s="118">
        <v>6000</v>
      </c>
      <c r="L31" s="116"/>
      <c r="M31" s="117"/>
      <c r="N31" s="118"/>
      <c r="O31" s="116"/>
      <c r="P31" s="117"/>
      <c r="Q31" s="118"/>
      <c r="R31" s="116"/>
      <c r="S31" s="117"/>
      <c r="T31" s="118"/>
      <c r="U31" s="116"/>
      <c r="V31" s="117"/>
      <c r="W31" s="118"/>
    </row>
    <row r="32" spans="1:23">
      <c r="A32" s="38" t="s">
        <v>22</v>
      </c>
      <c r="B32" s="38" t="s">
        <v>9</v>
      </c>
      <c r="C32" s="38" t="s">
        <v>10</v>
      </c>
      <c r="D32" s="85">
        <v>7732</v>
      </c>
      <c r="E32" s="86">
        <f>+D32*12</f>
        <v>92784</v>
      </c>
      <c r="F32" s="116"/>
      <c r="G32" s="117"/>
      <c r="H32" s="118"/>
      <c r="I32" s="116" t="s">
        <v>82</v>
      </c>
      <c r="J32" s="117">
        <v>40541</v>
      </c>
      <c r="K32" s="118">
        <v>92784</v>
      </c>
      <c r="L32" s="116" t="s">
        <v>82</v>
      </c>
      <c r="M32" s="117">
        <v>39848</v>
      </c>
      <c r="N32" s="118">
        <v>92424</v>
      </c>
      <c r="O32" s="116" t="s">
        <v>82</v>
      </c>
      <c r="P32" s="117">
        <v>39326</v>
      </c>
      <c r="Q32" s="118">
        <v>70325.52</v>
      </c>
      <c r="R32" s="116"/>
      <c r="S32" s="117"/>
      <c r="T32" s="118"/>
      <c r="U32" s="116"/>
      <c r="V32" s="117"/>
      <c r="W32" s="118"/>
    </row>
    <row r="33" spans="1:23" ht="15.75" thickBot="1">
      <c r="A33" s="38" t="s">
        <v>45</v>
      </c>
      <c r="B33" s="38" t="s">
        <v>69</v>
      </c>
      <c r="C33" s="38" t="s">
        <v>44</v>
      </c>
      <c r="D33" s="85">
        <v>11621</v>
      </c>
      <c r="E33" s="86">
        <f>+D33*12</f>
        <v>139452</v>
      </c>
      <c r="F33" s="119"/>
      <c r="G33" s="120"/>
      <c r="H33" s="121"/>
      <c r="I33" s="119"/>
      <c r="J33" s="120"/>
      <c r="K33" s="121"/>
      <c r="L33" s="119"/>
      <c r="M33" s="120"/>
      <c r="N33" s="121"/>
      <c r="O33" s="119"/>
      <c r="P33" s="120"/>
      <c r="Q33" s="121"/>
      <c r="R33" s="119"/>
      <c r="S33" s="120"/>
      <c r="T33" s="121"/>
      <c r="U33" s="119"/>
      <c r="V33" s="120"/>
      <c r="W33" s="121"/>
    </row>
    <row r="34" spans="1:23" ht="5.25" customHeight="1">
      <c r="J34" s="112"/>
    </row>
    <row r="35" spans="1:23" ht="5.25" customHeight="1"/>
    <row r="36" spans="1:23" ht="5.25" customHeight="1"/>
    <row r="37" spans="1:23" ht="5.25" customHeight="1"/>
    <row r="38" spans="1:23" ht="5.25" customHeight="1"/>
    <row r="59" ht="13.5" customHeight="1"/>
  </sheetData>
  <sortState ref="A84:H114">
    <sortCondition ref="A3:A33"/>
  </sortState>
  <mergeCells count="5">
    <mergeCell ref="I1:K1"/>
    <mergeCell ref="L1:N1"/>
    <mergeCell ref="O1:Q1"/>
    <mergeCell ref="R1:T1"/>
    <mergeCell ref="U1:W1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43" sqref="C43"/>
    </sheetView>
  </sheetViews>
  <sheetFormatPr defaultRowHeight="15"/>
  <cols>
    <col min="1" max="1" width="20.140625" style="37" customWidth="1"/>
    <col min="2" max="2" width="27.85546875" style="37" customWidth="1"/>
    <col min="3" max="3" width="26.4257812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hidden="1" customWidth="1"/>
    <col min="11" max="11" width="13.42578125" style="37" hidden="1" customWidth="1"/>
    <col min="12" max="12" width="15.7109375" style="37" hidden="1" customWidth="1"/>
    <col min="13" max="13" width="9.7109375" style="37" hidden="1" customWidth="1"/>
    <col min="14" max="14" width="15.7109375" style="37" hidden="1" customWidth="1"/>
    <col min="15" max="15" width="0" style="37" hidden="1" customWidth="1"/>
    <col min="16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 ht="14.25" customHeight="1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5" si="0">+B3&amp;C3</f>
        <v xml:space="preserve">Amministratore Direzione </v>
      </c>
      <c r="E3" s="85">
        <v>11621</v>
      </c>
      <c r="F3" s="86">
        <f t="shared" ref="F3:F17" si="1">+E3*12</f>
        <v>139452</v>
      </c>
      <c r="G3" s="39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85">
        <v>11621</v>
      </c>
      <c r="F4" s="86">
        <f t="shared" si="1"/>
        <v>139452</v>
      </c>
      <c r="G4" s="39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8</v>
      </c>
      <c r="B5" s="38" t="s">
        <v>9</v>
      </c>
      <c r="C5" s="38" t="s">
        <v>10</v>
      </c>
      <c r="D5" s="38" t="str">
        <f t="shared" si="0"/>
        <v>CollaboratoreOP OFF</v>
      </c>
      <c r="E5" s="85">
        <v>6767</v>
      </c>
      <c r="F5" s="86">
        <f t="shared" si="1"/>
        <v>81204</v>
      </c>
      <c r="G5" s="39">
        <f>+F5*$B$44</f>
        <v>95008.68</v>
      </c>
      <c r="H5" s="39">
        <f>+E5*$B$44</f>
        <v>7917.3899999999994</v>
      </c>
      <c r="I5" s="39" t="s">
        <v>13</v>
      </c>
      <c r="J5" s="60" t="s">
        <v>83</v>
      </c>
      <c r="K5" s="78" t="s">
        <v>133</v>
      </c>
      <c r="L5" s="39">
        <v>21000</v>
      </c>
      <c r="M5" s="39"/>
      <c r="N5" s="39"/>
    </row>
    <row r="6" spans="1:14">
      <c r="A6" s="38" t="s">
        <v>12</v>
      </c>
      <c r="B6" s="38" t="s">
        <v>9</v>
      </c>
      <c r="C6" s="38" t="s">
        <v>10</v>
      </c>
      <c r="D6" s="38" t="str">
        <f t="shared" si="0"/>
        <v>CollaboratoreOP OFF</v>
      </c>
      <c r="E6" s="85">
        <v>6767</v>
      </c>
      <c r="F6" s="86">
        <f t="shared" si="1"/>
        <v>81204</v>
      </c>
      <c r="G6" s="39">
        <f>+F6*$B$44</f>
        <v>95008.68</v>
      </c>
      <c r="H6" s="39">
        <f>+E6*$B$44</f>
        <v>7917.3899999999994</v>
      </c>
      <c r="I6" s="39" t="s">
        <v>13</v>
      </c>
      <c r="J6" s="60" t="s">
        <v>83</v>
      </c>
      <c r="K6" s="39"/>
      <c r="L6" s="39"/>
      <c r="M6" s="39"/>
      <c r="N6" s="39"/>
    </row>
    <row r="7" spans="1:14">
      <c r="A7" s="38" t="s">
        <v>135</v>
      </c>
      <c r="B7" s="38" t="s">
        <v>9</v>
      </c>
      <c r="C7" s="38" t="s">
        <v>10</v>
      </c>
      <c r="D7" s="38" t="str">
        <f t="shared" si="0"/>
        <v>CollaboratoreOP OFF</v>
      </c>
      <c r="E7" s="85">
        <v>4100</v>
      </c>
      <c r="F7" s="86">
        <f t="shared" si="1"/>
        <v>49200</v>
      </c>
      <c r="G7" s="39">
        <f>+F7*$A$44</f>
        <v>70356</v>
      </c>
      <c r="H7" s="39">
        <f>+G7/12</f>
        <v>5863</v>
      </c>
      <c r="I7" s="39" t="s">
        <v>13</v>
      </c>
      <c r="J7" s="60" t="s">
        <v>11</v>
      </c>
      <c r="K7" s="78" t="s">
        <v>121</v>
      </c>
      <c r="L7" s="39"/>
      <c r="M7" s="39"/>
      <c r="N7" s="39"/>
    </row>
    <row r="8" spans="1:14">
      <c r="A8" s="38" t="s">
        <v>115</v>
      </c>
      <c r="B8" s="38" t="s">
        <v>9</v>
      </c>
      <c r="C8" s="38" t="s">
        <v>10</v>
      </c>
      <c r="D8" s="38" t="str">
        <f t="shared" si="0"/>
        <v>CollaboratoreOP OFF</v>
      </c>
      <c r="E8" s="85">
        <v>3917</v>
      </c>
      <c r="F8" s="86">
        <f t="shared" si="1"/>
        <v>47004</v>
      </c>
      <c r="G8" s="39">
        <f t="shared" ref="G8:G17" si="2">+F8*$B$44</f>
        <v>54994.68</v>
      </c>
      <c r="H8" s="39">
        <f t="shared" ref="H8:H17" si="3">+E8*$B$44</f>
        <v>4582.8899999999994</v>
      </c>
      <c r="I8" s="39" t="s">
        <v>13</v>
      </c>
      <c r="J8" s="60" t="s">
        <v>11</v>
      </c>
      <c r="K8" s="78" t="s">
        <v>119</v>
      </c>
      <c r="L8" s="39">
        <v>3570</v>
      </c>
      <c r="M8" s="39" t="s">
        <v>120</v>
      </c>
      <c r="N8" s="39"/>
    </row>
    <row r="9" spans="1:14">
      <c r="A9" s="38" t="s">
        <v>23</v>
      </c>
      <c r="B9" s="38" t="s">
        <v>9</v>
      </c>
      <c r="C9" s="38" t="s">
        <v>24</v>
      </c>
      <c r="D9" s="38" t="str">
        <f t="shared" si="0"/>
        <v>CollaboratoreCOMM OFF</v>
      </c>
      <c r="E9" s="85">
        <v>3667</v>
      </c>
      <c r="F9" s="86">
        <f t="shared" si="1"/>
        <v>44004</v>
      </c>
      <c r="G9" s="39">
        <f t="shared" si="2"/>
        <v>51484.68</v>
      </c>
      <c r="H9" s="39">
        <f t="shared" si="3"/>
        <v>4290.3899999999994</v>
      </c>
      <c r="I9" s="39" t="s">
        <v>11</v>
      </c>
      <c r="J9" s="60" t="s">
        <v>83</v>
      </c>
      <c r="K9" s="39"/>
      <c r="L9" s="39"/>
      <c r="M9" s="39"/>
      <c r="N9" s="39"/>
    </row>
    <row r="10" spans="1:14">
      <c r="A10" s="38" t="s">
        <v>14</v>
      </c>
      <c r="B10" s="38" t="s">
        <v>9</v>
      </c>
      <c r="C10" s="38" t="s">
        <v>15</v>
      </c>
      <c r="D10" s="38" t="str">
        <f t="shared" si="0"/>
        <v>CollaboratoreOP DIF</v>
      </c>
      <c r="E10" s="85">
        <v>4350</v>
      </c>
      <c r="F10" s="86">
        <f t="shared" si="1"/>
        <v>52200</v>
      </c>
      <c r="G10" s="39">
        <f t="shared" si="2"/>
        <v>61073.999999999993</v>
      </c>
      <c r="H10" s="39">
        <f t="shared" si="3"/>
        <v>5089.5</v>
      </c>
      <c r="I10" s="39" t="s">
        <v>13</v>
      </c>
      <c r="J10" s="60" t="s">
        <v>11</v>
      </c>
      <c r="K10" s="39" t="s">
        <v>124</v>
      </c>
      <c r="L10" s="39"/>
      <c r="M10" s="39"/>
      <c r="N10" s="39"/>
    </row>
    <row r="11" spans="1:14">
      <c r="A11" s="38" t="s">
        <v>16</v>
      </c>
      <c r="B11" s="38" t="s">
        <v>9</v>
      </c>
      <c r="C11" s="38" t="s">
        <v>10</v>
      </c>
      <c r="D11" s="38" t="str">
        <f t="shared" si="0"/>
        <v>CollaboratoreOP OFF</v>
      </c>
      <c r="E11" s="85">
        <v>6605</v>
      </c>
      <c r="F11" s="86">
        <f t="shared" si="1"/>
        <v>79260</v>
      </c>
      <c r="G11" s="39">
        <f t="shared" si="2"/>
        <v>92734.2</v>
      </c>
      <c r="H11" s="39">
        <f t="shared" si="3"/>
        <v>7727.8499999999995</v>
      </c>
      <c r="I11" s="39" t="s">
        <v>13</v>
      </c>
      <c r="J11" s="60" t="s">
        <v>83</v>
      </c>
      <c r="K11" s="39" t="s">
        <v>145</v>
      </c>
      <c r="L11" s="39"/>
      <c r="M11" s="39"/>
      <c r="N11" s="39"/>
    </row>
    <row r="12" spans="1:14">
      <c r="A12" s="38" t="s">
        <v>17</v>
      </c>
      <c r="B12" s="38" t="s">
        <v>9</v>
      </c>
      <c r="C12" s="38" t="s">
        <v>10</v>
      </c>
      <c r="D12" s="38" t="str">
        <f t="shared" si="0"/>
        <v>CollaboratoreOP OFF</v>
      </c>
      <c r="E12" s="85">
        <v>4250</v>
      </c>
      <c r="F12" s="86">
        <f t="shared" si="1"/>
        <v>51000</v>
      </c>
      <c r="G12" s="39">
        <f t="shared" si="2"/>
        <v>59670</v>
      </c>
      <c r="H12" s="39">
        <f t="shared" si="3"/>
        <v>4972.5</v>
      </c>
      <c r="I12" s="39" t="s">
        <v>13</v>
      </c>
      <c r="J12" s="60" t="s">
        <v>11</v>
      </c>
      <c r="K12" s="39" t="s">
        <v>119</v>
      </c>
      <c r="L12" s="39">
        <v>3820</v>
      </c>
      <c r="M12" s="39"/>
      <c r="N12" s="39"/>
    </row>
    <row r="13" spans="1:14">
      <c r="A13" s="38" t="s">
        <v>18</v>
      </c>
      <c r="B13" s="38" t="s">
        <v>9</v>
      </c>
      <c r="C13" s="38" t="s">
        <v>10</v>
      </c>
      <c r="D13" s="38" t="str">
        <f t="shared" si="0"/>
        <v>CollaboratoreOP OFF</v>
      </c>
      <c r="E13" s="85">
        <v>6600</v>
      </c>
      <c r="F13" s="86">
        <f t="shared" si="1"/>
        <v>79200</v>
      </c>
      <c r="G13" s="39">
        <f t="shared" si="2"/>
        <v>92664</v>
      </c>
      <c r="H13" s="39">
        <f t="shared" si="3"/>
        <v>7721.9999999999991</v>
      </c>
      <c r="I13" s="39" t="s">
        <v>13</v>
      </c>
      <c r="J13" s="60" t="s">
        <v>11</v>
      </c>
      <c r="K13" s="39" t="s">
        <v>119</v>
      </c>
      <c r="L13" s="35">
        <v>5793</v>
      </c>
      <c r="M13" s="39"/>
      <c r="N13" s="39"/>
    </row>
    <row r="14" spans="1:14">
      <c r="A14" s="38" t="s">
        <v>19</v>
      </c>
      <c r="B14" s="38" t="s">
        <v>9</v>
      </c>
      <c r="C14" s="38" t="s">
        <v>10</v>
      </c>
      <c r="D14" s="38" t="str">
        <f t="shared" si="0"/>
        <v>CollaboratoreOP OFF</v>
      </c>
      <c r="E14" s="85">
        <v>6515</v>
      </c>
      <c r="F14" s="86">
        <f t="shared" si="1"/>
        <v>78180</v>
      </c>
      <c r="G14" s="39">
        <f t="shared" si="2"/>
        <v>91470.599999999991</v>
      </c>
      <c r="H14" s="39">
        <f t="shared" si="3"/>
        <v>7622.5499999999993</v>
      </c>
      <c r="I14" s="39" t="s">
        <v>13</v>
      </c>
      <c r="J14" s="60" t="s">
        <v>83</v>
      </c>
      <c r="K14" s="39"/>
      <c r="L14" s="39"/>
      <c r="M14" s="39"/>
      <c r="N14" s="39"/>
    </row>
    <row r="15" spans="1:14">
      <c r="A15" s="38" t="s">
        <v>46</v>
      </c>
      <c r="B15" s="38" t="s">
        <v>9</v>
      </c>
      <c r="C15" s="38" t="s">
        <v>32</v>
      </c>
      <c r="D15" s="38" t="str">
        <f t="shared" si="0"/>
        <v>CollaboratoreAMM</v>
      </c>
      <c r="E15" s="85">
        <v>2000</v>
      </c>
      <c r="F15" s="86">
        <f t="shared" si="1"/>
        <v>24000</v>
      </c>
      <c r="G15" s="39">
        <f t="shared" si="2"/>
        <v>28080</v>
      </c>
      <c r="H15" s="39">
        <f t="shared" si="3"/>
        <v>2340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20</v>
      </c>
      <c r="B16" s="38" t="s">
        <v>9</v>
      </c>
      <c r="C16" s="38" t="s">
        <v>21</v>
      </c>
      <c r="D16" s="38" t="str">
        <f t="shared" si="0"/>
        <v>CollaboratoreCOMM DIF</v>
      </c>
      <c r="E16" s="85">
        <v>4829</v>
      </c>
      <c r="F16" s="86">
        <f t="shared" si="1"/>
        <v>57948</v>
      </c>
      <c r="G16" s="39">
        <f t="shared" si="2"/>
        <v>67799.159999999989</v>
      </c>
      <c r="H16" s="39">
        <f t="shared" si="3"/>
        <v>5649.9299999999994</v>
      </c>
      <c r="I16" s="39" t="s">
        <v>11</v>
      </c>
      <c r="J16" s="60" t="s">
        <v>11</v>
      </c>
      <c r="K16" s="39" t="s">
        <v>132</v>
      </c>
      <c r="L16" s="39"/>
      <c r="M16" s="39"/>
      <c r="N16" s="39"/>
    </row>
    <row r="17" spans="1:14">
      <c r="A17" s="38" t="s">
        <v>22</v>
      </c>
      <c r="B17" s="38" t="s">
        <v>9</v>
      </c>
      <c r="C17" s="38" t="s">
        <v>10</v>
      </c>
      <c r="D17" s="38" t="str">
        <f t="shared" si="0"/>
        <v>CollaboratoreOP OFF</v>
      </c>
      <c r="E17" s="85">
        <v>7732</v>
      </c>
      <c r="F17" s="86">
        <f t="shared" si="1"/>
        <v>92784</v>
      </c>
      <c r="G17" s="39">
        <f t="shared" si="2"/>
        <v>108557.28</v>
      </c>
      <c r="H17" s="39">
        <f t="shared" si="3"/>
        <v>9046.4399999999987</v>
      </c>
      <c r="I17" s="39" t="s">
        <v>13</v>
      </c>
      <c r="J17" s="60"/>
      <c r="K17" s="78" t="s">
        <v>106</v>
      </c>
      <c r="L17" s="78">
        <v>2400</v>
      </c>
      <c r="M17" s="98" t="s">
        <v>107</v>
      </c>
      <c r="N17" s="98"/>
    </row>
    <row r="18" spans="1:14">
      <c r="A18" s="38" t="s">
        <v>152</v>
      </c>
      <c r="B18" s="38" t="s">
        <v>26</v>
      </c>
      <c r="C18" s="38" t="s">
        <v>44</v>
      </c>
      <c r="D18" s="38" t="str">
        <f t="shared" si="0"/>
        <v xml:space="preserve">ConsulenteDirezione </v>
      </c>
      <c r="E18" s="85">
        <v>5000</v>
      </c>
      <c r="F18" s="86">
        <f>+E18*14</f>
        <v>70000</v>
      </c>
      <c r="G18" s="39">
        <f>+F18</f>
        <v>70000</v>
      </c>
      <c r="H18" s="39">
        <f>+G18/12</f>
        <v>5833.333333333333</v>
      </c>
      <c r="I18" s="39"/>
      <c r="J18" s="60" t="s">
        <v>11</v>
      </c>
      <c r="K18" s="39" t="s">
        <v>119</v>
      </c>
      <c r="L18" s="39"/>
      <c r="M18" s="39"/>
      <c r="N18" s="39"/>
    </row>
    <row r="19" spans="1:14">
      <c r="A19" s="38" t="s">
        <v>25</v>
      </c>
      <c r="B19" s="38" t="s">
        <v>26</v>
      </c>
      <c r="C19" s="38" t="s">
        <v>15</v>
      </c>
      <c r="D19" s="38" t="str">
        <f t="shared" si="0"/>
        <v>ConsulenteOP DIF</v>
      </c>
      <c r="E19" s="86">
        <v>6670</v>
      </c>
      <c r="F19" s="86">
        <f>+E19*12</f>
        <v>80040</v>
      </c>
      <c r="G19" s="39">
        <f>+F19*(1+4%)</f>
        <v>83241.600000000006</v>
      </c>
      <c r="H19" s="39">
        <f>+G19/12+E19*0.04</f>
        <v>7203.6</v>
      </c>
      <c r="I19" s="39" t="s">
        <v>13</v>
      </c>
      <c r="J19" s="60" t="s">
        <v>83</v>
      </c>
      <c r="K19" s="39"/>
      <c r="L19" s="39"/>
      <c r="M19" s="39"/>
      <c r="N19" s="39"/>
    </row>
    <row r="20" spans="1:14">
      <c r="A20" s="38" t="s">
        <v>27</v>
      </c>
      <c r="B20" s="38" t="s">
        <v>26</v>
      </c>
      <c r="C20" s="38" t="s">
        <v>10</v>
      </c>
      <c r="D20" s="38" t="str">
        <f t="shared" si="0"/>
        <v>ConsulenteOP OFF</v>
      </c>
      <c r="E20" s="86">
        <f>+F20/12</f>
        <v>4166.666666666667</v>
      </c>
      <c r="F20" s="86">
        <v>50000</v>
      </c>
      <c r="G20" s="39">
        <f>+F20</f>
        <v>50000</v>
      </c>
      <c r="H20" s="39">
        <f t="shared" ref="H20:H35" si="4">+G20/12</f>
        <v>4166.666666666667</v>
      </c>
      <c r="I20" s="39" t="s">
        <v>13</v>
      </c>
      <c r="J20" s="60"/>
      <c r="K20" s="78" t="s">
        <v>106</v>
      </c>
      <c r="L20" s="78">
        <v>2400</v>
      </c>
      <c r="M20" s="98" t="s">
        <v>107</v>
      </c>
      <c r="N20" s="98"/>
    </row>
    <row r="21" spans="1:14">
      <c r="A21" s="38" t="s">
        <v>136</v>
      </c>
      <c r="B21" s="38" t="s">
        <v>26</v>
      </c>
      <c r="C21" s="38" t="s">
        <v>10</v>
      </c>
      <c r="D21" s="38" t="str">
        <f t="shared" si="0"/>
        <v>ConsulenteOP OFF</v>
      </c>
      <c r="E21" s="85">
        <v>4000</v>
      </c>
      <c r="F21" s="86">
        <f>+E21*12</f>
        <v>48000</v>
      </c>
      <c r="G21" s="39">
        <v>48000</v>
      </c>
      <c r="H21" s="39">
        <f t="shared" si="4"/>
        <v>4000</v>
      </c>
      <c r="I21" s="39" t="s">
        <v>13</v>
      </c>
      <c r="J21" s="60" t="s">
        <v>83</v>
      </c>
      <c r="K21" s="39"/>
      <c r="L21" s="39"/>
      <c r="M21" s="39"/>
      <c r="N21" s="39"/>
    </row>
    <row r="22" spans="1:14">
      <c r="A22" s="38" t="s">
        <v>28</v>
      </c>
      <c r="B22" s="38" t="s">
        <v>29</v>
      </c>
      <c r="C22" s="38" t="s">
        <v>15</v>
      </c>
      <c r="D22" s="38" t="str">
        <f t="shared" si="0"/>
        <v>DipendenteOP DIF</v>
      </c>
      <c r="E22" s="85">
        <v>5035</v>
      </c>
      <c r="F22" s="86">
        <f>+E22*14</f>
        <v>70490</v>
      </c>
      <c r="G22" s="39">
        <f t="shared" ref="G22:G35" si="5">+F22*$A$44</f>
        <v>100800.7</v>
      </c>
      <c r="H22" s="39">
        <f t="shared" si="4"/>
        <v>8400.0583333333325</v>
      </c>
      <c r="I22" s="39" t="s">
        <v>11</v>
      </c>
      <c r="J22" s="60" t="s">
        <v>11</v>
      </c>
      <c r="K22" s="78" t="s">
        <v>133</v>
      </c>
      <c r="L22" s="39"/>
      <c r="M22" s="39" t="s">
        <v>71</v>
      </c>
      <c r="N22" s="39">
        <v>4152</v>
      </c>
    </row>
    <row r="23" spans="1:14">
      <c r="A23" s="38" t="s">
        <v>30</v>
      </c>
      <c r="B23" s="38" t="s">
        <v>29</v>
      </c>
      <c r="C23" s="38" t="s">
        <v>24</v>
      </c>
      <c r="D23" s="38" t="str">
        <f t="shared" si="0"/>
        <v>DipendenteCOMM OFF</v>
      </c>
      <c r="E23" s="85">
        <v>4652</v>
      </c>
      <c r="F23" s="86">
        <f>+E23*14</f>
        <v>65128</v>
      </c>
      <c r="G23" s="39">
        <f t="shared" si="5"/>
        <v>93133.04</v>
      </c>
      <c r="H23" s="39">
        <f t="shared" si="4"/>
        <v>7761.0866666666661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31</v>
      </c>
      <c r="B24" s="38" t="s">
        <v>29</v>
      </c>
      <c r="C24" s="38" t="s">
        <v>32</v>
      </c>
      <c r="D24" s="38" t="str">
        <f t="shared" si="0"/>
        <v>DipendenteAMM</v>
      </c>
      <c r="E24" s="85">
        <v>1763</v>
      </c>
      <c r="F24" s="86">
        <f>+E24*14</f>
        <v>24682</v>
      </c>
      <c r="G24" s="39">
        <f t="shared" si="5"/>
        <v>35295.26</v>
      </c>
      <c r="H24" s="39">
        <f t="shared" si="4"/>
        <v>2941.271666666667</v>
      </c>
      <c r="I24" s="39" t="s">
        <v>13</v>
      </c>
      <c r="J24" s="60" t="s">
        <v>83</v>
      </c>
      <c r="K24" s="39"/>
      <c r="L24" s="39"/>
      <c r="M24" s="39"/>
      <c r="N24" s="39"/>
    </row>
    <row r="25" spans="1:14">
      <c r="A25" s="38" t="s">
        <v>33</v>
      </c>
      <c r="B25" s="38" t="s">
        <v>29</v>
      </c>
      <c r="C25" s="38" t="s">
        <v>10</v>
      </c>
      <c r="D25" s="38" t="str">
        <f t="shared" si="0"/>
        <v>DipendenteOP OFF</v>
      </c>
      <c r="E25" s="85">
        <v>3687</v>
      </c>
      <c r="F25" s="86">
        <f>+E25*14</f>
        <v>51618</v>
      </c>
      <c r="G25" s="39">
        <f t="shared" si="5"/>
        <v>73813.739999999991</v>
      </c>
      <c r="H25" s="39">
        <f t="shared" si="4"/>
        <v>6151.1449999999995</v>
      </c>
      <c r="I25" s="39" t="s">
        <v>13</v>
      </c>
      <c r="J25" s="60"/>
      <c r="K25" s="39"/>
      <c r="L25" s="39"/>
      <c r="M25" s="97"/>
      <c r="N25" s="39"/>
    </row>
    <row r="26" spans="1:14">
      <c r="A26" s="38" t="s">
        <v>34</v>
      </c>
      <c r="B26" s="38" t="s">
        <v>29</v>
      </c>
      <c r="C26" s="38" t="s">
        <v>15</v>
      </c>
      <c r="D26" s="38" t="str">
        <f t="shared" si="0"/>
        <v>DipendenteOP DIF</v>
      </c>
      <c r="E26" s="85">
        <f>+F26/14</f>
        <v>3214.2857142857142</v>
      </c>
      <c r="F26" s="86">
        <v>45000</v>
      </c>
      <c r="G26" s="39">
        <f t="shared" si="5"/>
        <v>64350</v>
      </c>
      <c r="H26" s="39">
        <f t="shared" si="4"/>
        <v>5362.5</v>
      </c>
      <c r="I26" s="39" t="s">
        <v>13</v>
      </c>
      <c r="J26" s="60" t="s">
        <v>83</v>
      </c>
      <c r="K26" s="39"/>
      <c r="L26" s="39"/>
      <c r="M26" s="39"/>
      <c r="N26" s="39"/>
    </row>
    <row r="27" spans="1:14">
      <c r="A27" s="38" t="s">
        <v>35</v>
      </c>
      <c r="B27" s="38" t="s">
        <v>29</v>
      </c>
      <c r="C27" s="38" t="s">
        <v>15</v>
      </c>
      <c r="D27" s="38" t="str">
        <f t="shared" si="0"/>
        <v>DipendenteOP DIF</v>
      </c>
      <c r="E27" s="85">
        <v>4107</v>
      </c>
      <c r="F27" s="86">
        <f t="shared" ref="F27:F35" si="6">+E27*14</f>
        <v>57498</v>
      </c>
      <c r="G27" s="39">
        <f t="shared" si="5"/>
        <v>82222.14</v>
      </c>
      <c r="H27" s="39">
        <f t="shared" si="4"/>
        <v>6851.8450000000003</v>
      </c>
      <c r="I27" s="39" t="s">
        <v>11</v>
      </c>
      <c r="J27" s="60" t="s">
        <v>11</v>
      </c>
      <c r="K27" s="39" t="s">
        <v>110</v>
      </c>
      <c r="L27" s="39">
        <v>2714</v>
      </c>
      <c r="M27" s="39" t="s">
        <v>111</v>
      </c>
      <c r="N27" s="39"/>
    </row>
    <row r="28" spans="1:14">
      <c r="A28" s="38" t="s">
        <v>151</v>
      </c>
      <c r="B28" s="38" t="s">
        <v>29</v>
      </c>
      <c r="C28" s="38" t="s">
        <v>10</v>
      </c>
      <c r="D28" s="38" t="str">
        <f t="shared" si="0"/>
        <v>DipendenteOP OFF</v>
      </c>
      <c r="E28" s="85">
        <v>2857</v>
      </c>
      <c r="F28" s="86">
        <f t="shared" si="6"/>
        <v>39998</v>
      </c>
      <c r="G28" s="39">
        <f t="shared" si="5"/>
        <v>57197.14</v>
      </c>
      <c r="H28" s="39">
        <f t="shared" si="4"/>
        <v>4766.4283333333333</v>
      </c>
      <c r="I28" s="39" t="s">
        <v>13</v>
      </c>
      <c r="J28" s="60" t="s">
        <v>83</v>
      </c>
      <c r="K28" s="39"/>
      <c r="L28" s="39"/>
      <c r="M28" s="39"/>
      <c r="N28" s="39"/>
    </row>
    <row r="29" spans="1:14">
      <c r="A29" s="38" t="s">
        <v>36</v>
      </c>
      <c r="B29" s="38" t="s">
        <v>29</v>
      </c>
      <c r="C29" s="38" t="s">
        <v>21</v>
      </c>
      <c r="D29" s="38" t="str">
        <f t="shared" si="0"/>
        <v>DipendenteCOMM DIF</v>
      </c>
      <c r="E29" s="85">
        <v>3106</v>
      </c>
      <c r="F29" s="86">
        <f t="shared" si="6"/>
        <v>43484</v>
      </c>
      <c r="G29" s="39">
        <f t="shared" si="5"/>
        <v>62182.119999999995</v>
      </c>
      <c r="H29" s="39">
        <f t="shared" si="4"/>
        <v>5181.8433333333332</v>
      </c>
      <c r="I29" s="39" t="s">
        <v>11</v>
      </c>
      <c r="J29" s="60" t="s">
        <v>83</v>
      </c>
      <c r="K29" s="39"/>
      <c r="L29" s="39"/>
      <c r="M29" s="39"/>
      <c r="N29" s="39"/>
    </row>
    <row r="30" spans="1:14">
      <c r="A30" s="38" t="s">
        <v>37</v>
      </c>
      <c r="B30" s="38" t="s">
        <v>29</v>
      </c>
      <c r="C30" s="38" t="s">
        <v>15</v>
      </c>
      <c r="D30" s="38" t="str">
        <f t="shared" si="0"/>
        <v>DipendenteOP DIF</v>
      </c>
      <c r="E30" s="85">
        <v>3080</v>
      </c>
      <c r="F30" s="86">
        <f t="shared" si="6"/>
        <v>43120</v>
      </c>
      <c r="G30" s="39">
        <f t="shared" si="5"/>
        <v>61661.599999999999</v>
      </c>
      <c r="H30" s="39">
        <f t="shared" si="4"/>
        <v>5138.4666666666662</v>
      </c>
      <c r="I30" s="39" t="s">
        <v>13</v>
      </c>
      <c r="J30" s="60" t="s">
        <v>11</v>
      </c>
      <c r="K30" s="78" t="s">
        <v>133</v>
      </c>
      <c r="L30" s="39" t="s">
        <v>125</v>
      </c>
      <c r="M30" s="82"/>
      <c r="N30" s="83"/>
    </row>
    <row r="31" spans="1:14">
      <c r="A31" s="38" t="s">
        <v>118</v>
      </c>
      <c r="B31" s="38" t="s">
        <v>29</v>
      </c>
      <c r="C31" s="38" t="s">
        <v>24</v>
      </c>
      <c r="D31" s="38" t="str">
        <f t="shared" si="0"/>
        <v>DipendenteCOMM OFF</v>
      </c>
      <c r="E31" s="85">
        <v>2929</v>
      </c>
      <c r="F31" s="86">
        <f t="shared" si="6"/>
        <v>41006</v>
      </c>
      <c r="G31" s="39">
        <f t="shared" si="5"/>
        <v>58638.579999999994</v>
      </c>
      <c r="H31" s="39">
        <f t="shared" si="4"/>
        <v>4886.5483333333332</v>
      </c>
      <c r="I31" s="39" t="s">
        <v>13</v>
      </c>
      <c r="J31" s="60" t="s">
        <v>11</v>
      </c>
      <c r="K31" s="84" t="s">
        <v>121</v>
      </c>
      <c r="L31" s="84">
        <v>2857</v>
      </c>
      <c r="M31" s="82"/>
      <c r="N31" s="83"/>
    </row>
    <row r="32" spans="1:14">
      <c r="A32" s="38" t="s">
        <v>38</v>
      </c>
      <c r="B32" s="38" t="s">
        <v>29</v>
      </c>
      <c r="C32" s="38" t="s">
        <v>10</v>
      </c>
      <c r="D32" s="38" t="str">
        <f t="shared" si="0"/>
        <v>DipendenteOP OFF</v>
      </c>
      <c r="E32" s="85">
        <v>5000</v>
      </c>
      <c r="F32" s="86">
        <f t="shared" si="6"/>
        <v>70000</v>
      </c>
      <c r="G32" s="39">
        <f t="shared" si="5"/>
        <v>100100</v>
      </c>
      <c r="H32" s="39">
        <f t="shared" si="4"/>
        <v>8341.6666666666661</v>
      </c>
      <c r="I32" s="39" t="s">
        <v>11</v>
      </c>
      <c r="J32" s="60" t="s">
        <v>83</v>
      </c>
      <c r="K32" s="39"/>
      <c r="L32" s="39"/>
      <c r="M32" s="82"/>
      <c r="N32" s="83"/>
    </row>
    <row r="33" spans="1:14">
      <c r="A33" s="38" t="s">
        <v>39</v>
      </c>
      <c r="B33" s="38" t="s">
        <v>29</v>
      </c>
      <c r="C33" s="38" t="s">
        <v>15</v>
      </c>
      <c r="D33" s="38" t="str">
        <f t="shared" si="0"/>
        <v>DipendenteOP DIF</v>
      </c>
      <c r="E33" s="85">
        <v>3572</v>
      </c>
      <c r="F33" s="86">
        <f t="shared" si="6"/>
        <v>50008</v>
      </c>
      <c r="G33" s="39">
        <f t="shared" si="5"/>
        <v>71511.44</v>
      </c>
      <c r="H33" s="39">
        <f t="shared" si="4"/>
        <v>5959.2866666666669</v>
      </c>
      <c r="I33" s="39" t="s">
        <v>11</v>
      </c>
      <c r="J33" s="60" t="s">
        <v>11</v>
      </c>
      <c r="K33" s="39" t="s">
        <v>128</v>
      </c>
      <c r="L33" s="39"/>
      <c r="M33" s="82" t="s">
        <v>72</v>
      </c>
      <c r="N33" s="83">
        <v>4178</v>
      </c>
    </row>
    <row r="34" spans="1:14">
      <c r="A34" s="38" t="s">
        <v>40</v>
      </c>
      <c r="B34" s="38" t="s">
        <v>29</v>
      </c>
      <c r="C34" s="38" t="s">
        <v>15</v>
      </c>
      <c r="D34" s="38" t="str">
        <f t="shared" si="0"/>
        <v>DipendenteOP DIF</v>
      </c>
      <c r="E34" s="85">
        <v>3079.51</v>
      </c>
      <c r="F34" s="86">
        <f t="shared" si="6"/>
        <v>43113.14</v>
      </c>
      <c r="G34" s="39">
        <f t="shared" si="5"/>
        <v>61651.790199999996</v>
      </c>
      <c r="H34" s="39">
        <f t="shared" si="4"/>
        <v>5137.649183333333</v>
      </c>
      <c r="I34" s="39" t="s">
        <v>11</v>
      </c>
      <c r="J34" s="60"/>
      <c r="K34" s="39" t="s">
        <v>128</v>
      </c>
      <c r="L34" s="39"/>
      <c r="M34" s="82" t="s">
        <v>72</v>
      </c>
      <c r="N34" s="83">
        <v>4178</v>
      </c>
    </row>
    <row r="35" spans="1:14">
      <c r="A35" s="38" t="s">
        <v>41</v>
      </c>
      <c r="B35" s="38" t="s">
        <v>29</v>
      </c>
      <c r="C35" s="38" t="s">
        <v>32</v>
      </c>
      <c r="D35" s="38" t="str">
        <f t="shared" si="0"/>
        <v>DipendenteAMM</v>
      </c>
      <c r="E35" s="85">
        <v>6214.3</v>
      </c>
      <c r="F35" s="86">
        <f t="shared" si="6"/>
        <v>87000.2</v>
      </c>
      <c r="G35" s="39">
        <f t="shared" si="5"/>
        <v>124410.28599999999</v>
      </c>
      <c r="H35" s="39">
        <f t="shared" si="4"/>
        <v>10367.523833333333</v>
      </c>
      <c r="I35" s="39" t="s">
        <v>11</v>
      </c>
      <c r="J35" s="60"/>
      <c r="K35" s="39" t="s">
        <v>128</v>
      </c>
      <c r="L35" s="39"/>
      <c r="M35" s="82" t="s">
        <v>72</v>
      </c>
      <c r="N35" s="83">
        <v>4178</v>
      </c>
    </row>
    <row r="36" spans="1:14" ht="5.25" customHeight="1"/>
    <row r="37" spans="1:14" ht="5.25" customHeight="1"/>
    <row r="38" spans="1:14" ht="5.25" customHeight="1"/>
    <row r="39" spans="1:14" ht="5.25" customHeight="1"/>
    <row r="40" spans="1:14" ht="5.25" customHeight="1"/>
    <row r="41" spans="1:14" ht="5.25" customHeight="1"/>
    <row r="42" spans="1:14" ht="3" customHeight="1"/>
    <row r="43" spans="1:14">
      <c r="A43" s="40"/>
    </row>
    <row r="44" spans="1:14" ht="14.25" customHeight="1">
      <c r="A44" s="37">
        <v>1.43</v>
      </c>
      <c r="B44" s="37">
        <v>1.17</v>
      </c>
    </row>
    <row r="48" spans="1:14">
      <c r="A48" s="90"/>
      <c r="B48" s="90" t="s">
        <v>78</v>
      </c>
      <c r="C48" s="90"/>
    </row>
    <row r="49" spans="1:10">
      <c r="A49" s="90" t="s">
        <v>74</v>
      </c>
      <c r="B49" s="90" t="s">
        <v>79</v>
      </c>
      <c r="C49" s="90" t="s">
        <v>77</v>
      </c>
      <c r="E49" s="41"/>
      <c r="F49" s="41"/>
      <c r="H49" s="41"/>
      <c r="I49" s="41"/>
      <c r="J49" s="41"/>
    </row>
    <row r="50" spans="1:10">
      <c r="A50" s="91" t="s">
        <v>69</v>
      </c>
      <c r="B50" s="93">
        <v>12434.470000000001</v>
      </c>
      <c r="C50" s="92">
        <v>2</v>
      </c>
      <c r="E50" s="81">
        <v>12434.470000000001</v>
      </c>
      <c r="F50" s="41"/>
      <c r="H50" s="87"/>
      <c r="I50" s="81"/>
      <c r="J50" s="81"/>
    </row>
    <row r="51" spans="1:10">
      <c r="A51" s="94" t="s">
        <v>44</v>
      </c>
      <c r="B51" s="93">
        <v>12434.470000000001</v>
      </c>
      <c r="C51" s="92">
        <v>2</v>
      </c>
      <c r="E51" s="81">
        <v>12434.470000000001</v>
      </c>
      <c r="F51" s="41"/>
      <c r="H51" s="87"/>
      <c r="I51" s="81"/>
      <c r="J51" s="81"/>
    </row>
    <row r="52" spans="1:10">
      <c r="A52" s="91" t="s">
        <v>9</v>
      </c>
      <c r="B52" s="93">
        <v>6210.91</v>
      </c>
      <c r="C52" s="92">
        <v>13</v>
      </c>
      <c r="E52" s="81">
        <v>6210.91</v>
      </c>
      <c r="F52" s="41"/>
      <c r="H52" s="87"/>
      <c r="I52" s="81"/>
      <c r="J52" s="81"/>
    </row>
    <row r="53" spans="1:10">
      <c r="A53" s="94" t="s">
        <v>32</v>
      </c>
      <c r="B53" s="93">
        <v>2340</v>
      </c>
      <c r="C53" s="92">
        <v>1</v>
      </c>
      <c r="E53" s="81">
        <v>2340</v>
      </c>
      <c r="F53" s="41"/>
      <c r="H53" s="87"/>
      <c r="I53" s="81"/>
      <c r="J53" s="81"/>
    </row>
    <row r="54" spans="1:10">
      <c r="A54" s="94" t="s">
        <v>21</v>
      </c>
      <c r="B54" s="93">
        <v>5649.9299999999994</v>
      </c>
      <c r="C54" s="92">
        <v>1</v>
      </c>
      <c r="E54" s="81">
        <v>5649.9299999999994</v>
      </c>
      <c r="F54" s="41"/>
      <c r="H54" s="87"/>
      <c r="I54" s="81"/>
      <c r="J54" s="81"/>
    </row>
    <row r="55" spans="1:10">
      <c r="A55" s="94" t="s">
        <v>24</v>
      </c>
      <c r="B55" s="93">
        <v>4290.3899999999994</v>
      </c>
      <c r="C55" s="92">
        <v>1</v>
      </c>
      <c r="E55" s="81">
        <v>4290.3899999999994</v>
      </c>
      <c r="F55" s="41"/>
      <c r="H55" s="87"/>
      <c r="I55" s="81"/>
      <c r="J55" s="81"/>
    </row>
    <row r="56" spans="1:10">
      <c r="A56" s="94" t="s">
        <v>15</v>
      </c>
      <c r="B56" s="93">
        <v>5089.5</v>
      </c>
      <c r="C56" s="92">
        <v>1</v>
      </c>
      <c r="E56" s="81">
        <v>5089.5</v>
      </c>
      <c r="F56" s="41"/>
      <c r="H56" s="87"/>
      <c r="I56" s="81"/>
      <c r="J56" s="81"/>
    </row>
    <row r="57" spans="1:10">
      <c r="A57" s="94" t="s">
        <v>10</v>
      </c>
      <c r="B57" s="93">
        <v>7041.3344444444438</v>
      </c>
      <c r="C57" s="92">
        <v>9</v>
      </c>
      <c r="E57" s="81">
        <v>7041.3344444444438</v>
      </c>
      <c r="F57" s="41"/>
      <c r="H57" s="87"/>
      <c r="I57" s="81"/>
      <c r="J57" s="81"/>
    </row>
    <row r="58" spans="1:10">
      <c r="A58" s="91" t="s">
        <v>26</v>
      </c>
      <c r="B58" s="93">
        <v>5300.9000000000005</v>
      </c>
      <c r="C58" s="92">
        <v>4</v>
      </c>
      <c r="E58" s="127">
        <v>5300.9000000000005</v>
      </c>
      <c r="F58" s="41"/>
      <c r="H58" s="87"/>
      <c r="I58" s="81"/>
      <c r="J58" s="81"/>
    </row>
    <row r="59" spans="1:10">
      <c r="A59" s="94" t="s">
        <v>44</v>
      </c>
      <c r="B59" s="93">
        <v>5833.333333333333</v>
      </c>
      <c r="C59" s="92">
        <v>1</v>
      </c>
      <c r="E59" s="93">
        <v>5833.333333333333</v>
      </c>
      <c r="F59" s="41"/>
      <c r="H59" s="87"/>
      <c r="I59" s="81"/>
      <c r="J59" s="81"/>
    </row>
    <row r="60" spans="1:10">
      <c r="A60" s="94" t="s">
        <v>15</v>
      </c>
      <c r="B60" s="93">
        <v>7203.6</v>
      </c>
      <c r="C60" s="92">
        <v>1</v>
      </c>
      <c r="E60" s="93">
        <v>7203.6</v>
      </c>
      <c r="F60" s="41"/>
      <c r="H60" s="87"/>
      <c r="I60" s="81"/>
      <c r="J60" s="81"/>
    </row>
    <row r="61" spans="1:10">
      <c r="A61" s="94" t="s">
        <v>10</v>
      </c>
      <c r="B61" s="93">
        <v>4083.3333333333335</v>
      </c>
      <c r="C61" s="92">
        <v>2</v>
      </c>
      <c r="E61" s="93">
        <v>4083.3333333333335</v>
      </c>
      <c r="F61" s="41"/>
      <c r="H61" s="87"/>
      <c r="I61" s="81"/>
      <c r="J61" s="81"/>
    </row>
    <row r="62" spans="1:10">
      <c r="A62" s="91" t="s">
        <v>29</v>
      </c>
      <c r="B62" s="93">
        <v>6231.9514059523808</v>
      </c>
      <c r="C62" s="92">
        <v>14</v>
      </c>
      <c r="E62" s="81">
        <v>6344.6839500000006</v>
      </c>
      <c r="F62" s="41"/>
      <c r="H62" s="87"/>
      <c r="I62" s="81"/>
      <c r="J62" s="81"/>
    </row>
    <row r="63" spans="1:10">
      <c r="A63" s="94" t="s">
        <v>32</v>
      </c>
      <c r="B63" s="93">
        <v>6654.3977500000001</v>
      </c>
      <c r="C63" s="92">
        <v>2</v>
      </c>
      <c r="E63" s="81">
        <v>6654.3977500000001</v>
      </c>
      <c r="F63" s="41"/>
      <c r="H63" s="100"/>
      <c r="I63" s="81"/>
      <c r="J63" s="81"/>
    </row>
    <row r="64" spans="1:10">
      <c r="A64" s="94" t="s">
        <v>21</v>
      </c>
      <c r="B64" s="93">
        <v>5181.8433333333332</v>
      </c>
      <c r="C64" s="92">
        <v>1</v>
      </c>
      <c r="E64" s="81">
        <v>5181.8433333333332</v>
      </c>
      <c r="F64" s="41"/>
      <c r="H64" s="87"/>
      <c r="I64" s="81"/>
      <c r="J64" s="81"/>
    </row>
    <row r="65" spans="1:10">
      <c r="A65" s="94" t="s">
        <v>24</v>
      </c>
      <c r="B65" s="93">
        <v>6323.8174999999992</v>
      </c>
      <c r="C65" s="92">
        <v>2</v>
      </c>
      <c r="E65" s="81">
        <v>6323.8174999999992</v>
      </c>
      <c r="F65" s="41"/>
      <c r="H65" s="87"/>
      <c r="I65" s="81"/>
      <c r="J65" s="81"/>
    </row>
    <row r="66" spans="1:10">
      <c r="A66" s="94" t="s">
        <v>15</v>
      </c>
      <c r="B66" s="93">
        <v>6141.6343083333331</v>
      </c>
      <c r="C66" s="92">
        <v>6</v>
      </c>
      <c r="E66" s="81">
        <v>6141.6343083333331</v>
      </c>
      <c r="F66" s="41"/>
      <c r="H66" s="87"/>
      <c r="I66" s="81"/>
      <c r="J66" s="81"/>
    </row>
    <row r="67" spans="1:10">
      <c r="A67" s="94" t="s">
        <v>10</v>
      </c>
      <c r="B67" s="93">
        <v>6419.746666666666</v>
      </c>
      <c r="C67" s="92">
        <v>3</v>
      </c>
      <c r="E67" s="81">
        <v>7246.4058333333323</v>
      </c>
      <c r="F67" s="41"/>
      <c r="H67" s="87"/>
      <c r="I67" s="81"/>
      <c r="J67" s="81"/>
    </row>
    <row r="68" spans="1:10">
      <c r="A68" s="91" t="s">
        <v>76</v>
      </c>
      <c r="B68" s="93">
        <v>6486.7178691919189</v>
      </c>
      <c r="C68" s="92">
        <v>33</v>
      </c>
      <c r="E68" s="81"/>
      <c r="F68" s="41"/>
      <c r="H68" s="87"/>
      <c r="J68" s="37"/>
    </row>
    <row r="69" spans="1:10">
      <c r="A69"/>
      <c r="B69"/>
      <c r="C69"/>
      <c r="E69" s="81"/>
      <c r="F69" s="41"/>
    </row>
    <row r="70" spans="1:10">
      <c r="A70"/>
      <c r="B70"/>
      <c r="C70"/>
      <c r="F70" s="41"/>
    </row>
    <row r="71" spans="1:10">
      <c r="F71" s="41"/>
    </row>
    <row r="72" spans="1:10">
      <c r="F72" s="41"/>
    </row>
    <row r="73" spans="1:10">
      <c r="F73" s="41"/>
    </row>
  </sheetData>
  <sortState ref="A3:I35">
    <sortCondition ref="B3:B35"/>
    <sortCondition ref="A3:A35"/>
  </sortState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80" zoomScaleNormal="80" workbookViewId="0">
      <pane xSplit="4" ySplit="2" topLeftCell="E44" activePane="bottomRight" state="frozen"/>
      <selection pane="topRight" activeCell="E1" sqref="E1"/>
      <selection pane="bottomLeft" activeCell="A3" sqref="A3"/>
      <selection pane="bottomRight" activeCell="F70" sqref="F70"/>
    </sheetView>
  </sheetViews>
  <sheetFormatPr defaultRowHeight="15"/>
  <cols>
    <col min="1" max="1" width="20.140625" style="37" customWidth="1"/>
    <col min="2" max="2" width="27.85546875" style="37" customWidth="1"/>
    <col min="3" max="3" width="26.4257812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hidden="1" customWidth="1"/>
    <col min="11" max="11" width="13.42578125" style="37" hidden="1" customWidth="1"/>
    <col min="12" max="12" width="15.7109375" style="37" hidden="1" customWidth="1"/>
    <col min="13" max="13" width="9.7109375" style="37" hidden="1" customWidth="1"/>
    <col min="14" max="14" width="15.7109375" style="37" hidden="1" customWidth="1"/>
    <col min="15" max="15" width="0" style="37" hidden="1" customWidth="1"/>
    <col min="16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 ht="14.25" customHeight="1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3" si="0">+B3&amp;C3</f>
        <v xml:space="preserve">Amministratore Direzione </v>
      </c>
      <c r="E3" s="85">
        <v>11621</v>
      </c>
      <c r="F3" s="86">
        <f t="shared" ref="F3:F18" si="1">+E3*12</f>
        <v>139452</v>
      </c>
      <c r="G3" s="39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85">
        <v>11621</v>
      </c>
      <c r="F4" s="86">
        <f t="shared" si="1"/>
        <v>139452</v>
      </c>
      <c r="G4" s="39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46</v>
      </c>
      <c r="B5" s="38" t="s">
        <v>9</v>
      </c>
      <c r="C5" s="38" t="s">
        <v>32</v>
      </c>
      <c r="D5" s="38" t="str">
        <f t="shared" si="0"/>
        <v>CollaboratoreAMM</v>
      </c>
      <c r="E5" s="85">
        <v>2000</v>
      </c>
      <c r="F5" s="86">
        <f t="shared" si="1"/>
        <v>24000</v>
      </c>
      <c r="G5" s="39">
        <f t="shared" ref="G5:G16" si="2">+F5*$B$44</f>
        <v>28080</v>
      </c>
      <c r="H5" s="39">
        <f t="shared" ref="H5:H16" si="3">+E5*$B$44</f>
        <v>2340</v>
      </c>
      <c r="I5" s="39" t="s">
        <v>13</v>
      </c>
      <c r="J5" s="60" t="s">
        <v>83</v>
      </c>
      <c r="K5" s="78" t="s">
        <v>133</v>
      </c>
      <c r="L5" s="39">
        <v>21000</v>
      </c>
      <c r="M5" s="39"/>
      <c r="N5" s="39"/>
    </row>
    <row r="6" spans="1:14">
      <c r="A6" s="38" t="s">
        <v>20</v>
      </c>
      <c r="B6" s="38" t="s">
        <v>9</v>
      </c>
      <c r="C6" s="38" t="s">
        <v>21</v>
      </c>
      <c r="D6" s="38" t="str">
        <f t="shared" si="0"/>
        <v>CollaboratoreCOMM DIF</v>
      </c>
      <c r="E6" s="85">
        <v>4829</v>
      </c>
      <c r="F6" s="86">
        <f t="shared" si="1"/>
        <v>57948</v>
      </c>
      <c r="G6" s="39">
        <f t="shared" si="2"/>
        <v>67799.159999999989</v>
      </c>
      <c r="H6" s="39">
        <f t="shared" si="3"/>
        <v>5649.9299999999994</v>
      </c>
      <c r="I6" s="39" t="s">
        <v>11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85">
        <v>3667</v>
      </c>
      <c r="F7" s="86">
        <f t="shared" si="1"/>
        <v>44004</v>
      </c>
      <c r="G7" s="39">
        <f t="shared" si="2"/>
        <v>51484.68</v>
      </c>
      <c r="H7" s="39">
        <f t="shared" si="3"/>
        <v>4290.3899999999994</v>
      </c>
      <c r="I7" s="39" t="s">
        <v>11</v>
      </c>
      <c r="J7" s="60" t="s">
        <v>11</v>
      </c>
      <c r="K7" s="78" t="s">
        <v>121</v>
      </c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85">
        <v>4350</v>
      </c>
      <c r="F8" s="86">
        <f t="shared" si="1"/>
        <v>52200</v>
      </c>
      <c r="G8" s="39">
        <f t="shared" si="2"/>
        <v>61073.999999999993</v>
      </c>
      <c r="H8" s="39">
        <f t="shared" si="3"/>
        <v>5089.5</v>
      </c>
      <c r="I8" s="39" t="s">
        <v>13</v>
      </c>
      <c r="J8" s="60" t="s">
        <v>11</v>
      </c>
      <c r="K8" s="78" t="s">
        <v>119</v>
      </c>
      <c r="L8" s="39">
        <v>3570</v>
      </c>
      <c r="M8" s="39" t="s">
        <v>120</v>
      </c>
      <c r="N8" s="39"/>
    </row>
    <row r="9" spans="1:14">
      <c r="A9" s="38" t="s">
        <v>8</v>
      </c>
      <c r="B9" s="38" t="s">
        <v>9</v>
      </c>
      <c r="C9" s="38" t="s">
        <v>10</v>
      </c>
      <c r="D9" s="38" t="str">
        <f t="shared" si="0"/>
        <v>CollaboratoreOP OFF</v>
      </c>
      <c r="E9" s="85">
        <v>6767</v>
      </c>
      <c r="F9" s="86">
        <f t="shared" si="1"/>
        <v>81204</v>
      </c>
      <c r="G9" s="39">
        <f t="shared" si="2"/>
        <v>95008.68</v>
      </c>
      <c r="H9" s="39">
        <f t="shared" si="3"/>
        <v>7917.3899999999994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12</v>
      </c>
      <c r="B10" s="38" t="s">
        <v>9</v>
      </c>
      <c r="C10" s="38" t="s">
        <v>10</v>
      </c>
      <c r="D10" s="38" t="str">
        <f t="shared" si="0"/>
        <v>CollaboratoreOP OFF</v>
      </c>
      <c r="E10" s="85">
        <v>6767</v>
      </c>
      <c r="F10" s="86">
        <f t="shared" si="1"/>
        <v>81204</v>
      </c>
      <c r="G10" s="39">
        <f t="shared" si="2"/>
        <v>95008.68</v>
      </c>
      <c r="H10" s="39">
        <f t="shared" si="3"/>
        <v>7917.3899999999994</v>
      </c>
      <c r="I10" s="39" t="s">
        <v>13</v>
      </c>
      <c r="J10" s="60" t="s">
        <v>11</v>
      </c>
      <c r="K10" s="39" t="s">
        <v>124</v>
      </c>
      <c r="L10" s="39"/>
      <c r="M10" s="39"/>
      <c r="N10" s="39"/>
    </row>
    <row r="11" spans="1:14">
      <c r="A11" s="38" t="s">
        <v>16</v>
      </c>
      <c r="B11" s="38" t="s">
        <v>9</v>
      </c>
      <c r="C11" s="38" t="s">
        <v>10</v>
      </c>
      <c r="D11" s="38" t="str">
        <f t="shared" si="0"/>
        <v>CollaboratoreOP OFF</v>
      </c>
      <c r="E11" s="85">
        <v>6605</v>
      </c>
      <c r="F11" s="86">
        <f t="shared" si="1"/>
        <v>79260</v>
      </c>
      <c r="G11" s="39">
        <f t="shared" si="2"/>
        <v>92734.2</v>
      </c>
      <c r="H11" s="39">
        <f t="shared" si="3"/>
        <v>7727.8499999999995</v>
      </c>
      <c r="I11" s="39" t="s">
        <v>13</v>
      </c>
      <c r="J11" s="60" t="s">
        <v>83</v>
      </c>
      <c r="K11" s="39" t="s">
        <v>145</v>
      </c>
      <c r="L11" s="39"/>
      <c r="M11" s="39"/>
      <c r="N11" s="39"/>
    </row>
    <row r="12" spans="1:14">
      <c r="A12" s="38" t="s">
        <v>17</v>
      </c>
      <c r="B12" s="38" t="s">
        <v>9</v>
      </c>
      <c r="C12" s="38" t="s">
        <v>10</v>
      </c>
      <c r="D12" s="38" t="str">
        <f t="shared" si="0"/>
        <v>CollaboratoreOP OFF</v>
      </c>
      <c r="E12" s="85">
        <v>4250</v>
      </c>
      <c r="F12" s="86">
        <f t="shared" si="1"/>
        <v>51000</v>
      </c>
      <c r="G12" s="39">
        <f t="shared" si="2"/>
        <v>59670</v>
      </c>
      <c r="H12" s="39">
        <f t="shared" si="3"/>
        <v>4972.5</v>
      </c>
      <c r="I12" s="39" t="s">
        <v>13</v>
      </c>
      <c r="J12" s="60" t="s">
        <v>11</v>
      </c>
      <c r="K12" s="39" t="s">
        <v>119</v>
      </c>
      <c r="L12" s="39">
        <v>3820</v>
      </c>
      <c r="M12" s="39"/>
      <c r="N12" s="39"/>
    </row>
    <row r="13" spans="1:14">
      <c r="A13" s="38" t="s">
        <v>18</v>
      </c>
      <c r="B13" s="38" t="s">
        <v>9</v>
      </c>
      <c r="C13" s="38" t="s">
        <v>10</v>
      </c>
      <c r="D13" s="38" t="str">
        <f t="shared" si="0"/>
        <v>CollaboratoreOP OFF</v>
      </c>
      <c r="E13" s="85">
        <v>6600</v>
      </c>
      <c r="F13" s="86">
        <f t="shared" si="1"/>
        <v>79200</v>
      </c>
      <c r="G13" s="39">
        <f t="shared" si="2"/>
        <v>92664</v>
      </c>
      <c r="H13" s="39">
        <f t="shared" si="3"/>
        <v>7721.9999999999991</v>
      </c>
      <c r="I13" s="39" t="s">
        <v>13</v>
      </c>
      <c r="J13" s="60" t="s">
        <v>11</v>
      </c>
      <c r="K13" s="39" t="s">
        <v>119</v>
      </c>
      <c r="L13" s="35">
        <v>5793</v>
      </c>
      <c r="M13" s="39"/>
      <c r="N13" s="39"/>
    </row>
    <row r="14" spans="1:14">
      <c r="A14" s="38" t="s">
        <v>19</v>
      </c>
      <c r="B14" s="38" t="s">
        <v>9</v>
      </c>
      <c r="C14" s="38" t="s">
        <v>10</v>
      </c>
      <c r="D14" s="38" t="str">
        <f t="shared" si="0"/>
        <v>CollaboratoreOP OFF</v>
      </c>
      <c r="E14" s="85">
        <v>6515</v>
      </c>
      <c r="F14" s="86">
        <f t="shared" si="1"/>
        <v>78180</v>
      </c>
      <c r="G14" s="39">
        <f t="shared" si="2"/>
        <v>91470.599999999991</v>
      </c>
      <c r="H14" s="39">
        <f t="shared" si="3"/>
        <v>7622.5499999999993</v>
      </c>
      <c r="I14" s="39" t="s">
        <v>13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85">
        <v>7732</v>
      </c>
      <c r="F15" s="86">
        <f t="shared" si="1"/>
        <v>92784</v>
      </c>
      <c r="G15" s="39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115</v>
      </c>
      <c r="B16" s="38" t="s">
        <v>9</v>
      </c>
      <c r="C16" s="38" t="s">
        <v>10</v>
      </c>
      <c r="D16" s="38" t="str">
        <f t="shared" si="0"/>
        <v>CollaboratoreOP OFF</v>
      </c>
      <c r="E16" s="85">
        <v>3917</v>
      </c>
      <c r="F16" s="86">
        <f t="shared" si="1"/>
        <v>47004</v>
      </c>
      <c r="G16" s="39">
        <f t="shared" si="2"/>
        <v>54994.68</v>
      </c>
      <c r="H16" s="39">
        <f t="shared" si="3"/>
        <v>4582.8899999999994</v>
      </c>
      <c r="I16" s="39" t="s">
        <v>13</v>
      </c>
      <c r="J16" s="60" t="s">
        <v>11</v>
      </c>
      <c r="K16" s="39" t="s">
        <v>132</v>
      </c>
      <c r="L16" s="39"/>
      <c r="M16" s="39"/>
      <c r="N16" s="39"/>
    </row>
    <row r="17" spans="1:14">
      <c r="A17" s="38" t="s">
        <v>135</v>
      </c>
      <c r="B17" s="38" t="s">
        <v>9</v>
      </c>
      <c r="C17" s="38" t="s">
        <v>10</v>
      </c>
      <c r="D17" s="38" t="str">
        <f t="shared" si="0"/>
        <v>CollaboratoreOP OFF</v>
      </c>
      <c r="E17" s="85">
        <v>4100</v>
      </c>
      <c r="F17" s="86">
        <f t="shared" si="1"/>
        <v>49200</v>
      </c>
      <c r="G17" s="39">
        <f>+F17*$A$44</f>
        <v>70356</v>
      </c>
      <c r="H17" s="39">
        <f>+G17/12</f>
        <v>5863</v>
      </c>
      <c r="I17" s="39" t="s">
        <v>13</v>
      </c>
      <c r="J17" s="60"/>
      <c r="K17" s="78" t="s">
        <v>106</v>
      </c>
      <c r="L17" s="78">
        <v>2400</v>
      </c>
      <c r="M17" s="98" t="s">
        <v>107</v>
      </c>
      <c r="N17" s="98"/>
    </row>
    <row r="18" spans="1:14">
      <c r="A18" s="38" t="s">
        <v>25</v>
      </c>
      <c r="B18" s="38" t="s">
        <v>26</v>
      </c>
      <c r="C18" s="38" t="s">
        <v>15</v>
      </c>
      <c r="D18" s="38" t="str">
        <f t="shared" si="0"/>
        <v>ConsulenteOP DIF</v>
      </c>
      <c r="E18" s="86">
        <v>6670</v>
      </c>
      <c r="F18" s="86">
        <f t="shared" si="1"/>
        <v>80040</v>
      </c>
      <c r="G18" s="39">
        <f>+F18*(1+4%)</f>
        <v>83241.600000000006</v>
      </c>
      <c r="H18" s="39">
        <f>+G18/12+E18*0.04</f>
        <v>7203.6</v>
      </c>
      <c r="I18" s="39" t="s">
        <v>13</v>
      </c>
      <c r="J18" s="60" t="s">
        <v>11</v>
      </c>
      <c r="K18" s="39" t="s">
        <v>119</v>
      </c>
      <c r="L18" s="39"/>
      <c r="M18" s="39"/>
      <c r="N18" s="39"/>
    </row>
    <row r="19" spans="1:14">
      <c r="A19" s="38" t="s">
        <v>27</v>
      </c>
      <c r="B19" s="38" t="s">
        <v>26</v>
      </c>
      <c r="C19" s="38" t="s">
        <v>10</v>
      </c>
      <c r="D19" s="38" t="str">
        <f t="shared" si="0"/>
        <v>ConsulenteOP OFF</v>
      </c>
      <c r="E19" s="86">
        <f>+F19/12</f>
        <v>4166.666666666667</v>
      </c>
      <c r="F19" s="86">
        <v>50000</v>
      </c>
      <c r="G19" s="39">
        <f>+F19</f>
        <v>50000</v>
      </c>
      <c r="H19" s="39">
        <f t="shared" ref="H19:H33" si="4">+G19/12</f>
        <v>4166.666666666667</v>
      </c>
      <c r="I19" s="39" t="s">
        <v>13</v>
      </c>
      <c r="J19" s="60" t="s">
        <v>83</v>
      </c>
      <c r="K19" s="39"/>
      <c r="L19" s="39"/>
      <c r="M19" s="39"/>
      <c r="N19" s="39"/>
    </row>
    <row r="20" spans="1:14">
      <c r="A20" s="38" t="s">
        <v>136</v>
      </c>
      <c r="B20" s="38" t="s">
        <v>26</v>
      </c>
      <c r="C20" s="38" t="s">
        <v>10</v>
      </c>
      <c r="D20" s="38" t="str">
        <f t="shared" si="0"/>
        <v>ConsulenteOP OFF</v>
      </c>
      <c r="E20" s="85">
        <v>4000</v>
      </c>
      <c r="F20" s="86">
        <f>+E20*12</f>
        <v>48000</v>
      </c>
      <c r="G20" s="39">
        <v>48000</v>
      </c>
      <c r="H20" s="39">
        <f t="shared" si="4"/>
        <v>4000</v>
      </c>
      <c r="I20" s="39" t="s">
        <v>13</v>
      </c>
      <c r="J20" s="60"/>
      <c r="K20" s="78" t="s">
        <v>106</v>
      </c>
      <c r="L20" s="78">
        <v>2400</v>
      </c>
      <c r="M20" s="98" t="s">
        <v>107</v>
      </c>
      <c r="N20" s="98"/>
    </row>
    <row r="21" spans="1:14">
      <c r="A21" s="38" t="s">
        <v>31</v>
      </c>
      <c r="B21" s="38" t="s">
        <v>29</v>
      </c>
      <c r="C21" s="38" t="s">
        <v>32</v>
      </c>
      <c r="D21" s="38" t="str">
        <f t="shared" si="0"/>
        <v>DipendenteAMM</v>
      </c>
      <c r="E21" s="85">
        <v>1763</v>
      </c>
      <c r="F21" s="86">
        <f t="shared" ref="F21:F26" si="5">+E21*14</f>
        <v>24682</v>
      </c>
      <c r="G21" s="39">
        <f t="shared" ref="G21:G33" si="6">+F21*$A$44</f>
        <v>35295.26</v>
      </c>
      <c r="H21" s="39">
        <f t="shared" si="4"/>
        <v>2941.271666666667</v>
      </c>
      <c r="I21" s="39" t="s">
        <v>13</v>
      </c>
      <c r="J21" s="60" t="s">
        <v>83</v>
      </c>
      <c r="K21" s="39"/>
      <c r="L21" s="39"/>
      <c r="M21" s="39"/>
      <c r="N21" s="39"/>
    </row>
    <row r="22" spans="1:14">
      <c r="A22" s="38" t="s">
        <v>41</v>
      </c>
      <c r="B22" s="38" t="s">
        <v>29</v>
      </c>
      <c r="C22" s="38" t="s">
        <v>32</v>
      </c>
      <c r="D22" s="38" t="str">
        <f t="shared" si="0"/>
        <v>DipendenteAMM</v>
      </c>
      <c r="E22" s="85">
        <v>6214.3</v>
      </c>
      <c r="F22" s="86">
        <f t="shared" si="5"/>
        <v>87000.2</v>
      </c>
      <c r="G22" s="39">
        <f t="shared" si="6"/>
        <v>124410.28599999999</v>
      </c>
      <c r="H22" s="39">
        <f t="shared" si="4"/>
        <v>10367.523833333333</v>
      </c>
      <c r="I22" s="39" t="s">
        <v>11</v>
      </c>
      <c r="J22" s="60" t="s">
        <v>11</v>
      </c>
      <c r="K22" s="78" t="s">
        <v>133</v>
      </c>
      <c r="L22" s="39"/>
      <c r="M22" s="39" t="s">
        <v>71</v>
      </c>
      <c r="N22" s="39">
        <v>4152</v>
      </c>
    </row>
    <row r="23" spans="1:14">
      <c r="A23" s="38" t="s">
        <v>36</v>
      </c>
      <c r="B23" s="38" t="s">
        <v>29</v>
      </c>
      <c r="C23" s="38" t="s">
        <v>21</v>
      </c>
      <c r="D23" s="38" t="str">
        <f t="shared" si="0"/>
        <v>DipendenteCOMM DIF</v>
      </c>
      <c r="E23" s="85">
        <v>3106</v>
      </c>
      <c r="F23" s="86">
        <f t="shared" si="5"/>
        <v>43484</v>
      </c>
      <c r="G23" s="39">
        <f t="shared" si="6"/>
        <v>62182.119999999995</v>
      </c>
      <c r="H23" s="39">
        <f t="shared" si="4"/>
        <v>5181.8433333333332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30</v>
      </c>
      <c r="B24" s="38" t="s">
        <v>29</v>
      </c>
      <c r="C24" s="38" t="s">
        <v>24</v>
      </c>
      <c r="D24" s="38" t="str">
        <f t="shared" si="0"/>
        <v>DipendenteCOMM OFF</v>
      </c>
      <c r="E24" s="85">
        <v>4652</v>
      </c>
      <c r="F24" s="86">
        <f t="shared" si="5"/>
        <v>65128</v>
      </c>
      <c r="G24" s="39">
        <f t="shared" si="6"/>
        <v>93133.04</v>
      </c>
      <c r="H24" s="39">
        <f t="shared" si="4"/>
        <v>7761.0866666666661</v>
      </c>
      <c r="I24" s="39" t="s">
        <v>11</v>
      </c>
      <c r="J24" s="60" t="s">
        <v>83</v>
      </c>
      <c r="K24" s="39"/>
      <c r="L24" s="39"/>
      <c r="M24" s="39"/>
      <c r="N24" s="39"/>
    </row>
    <row r="25" spans="1:14">
      <c r="A25" s="38" t="s">
        <v>118</v>
      </c>
      <c r="B25" s="38" t="s">
        <v>29</v>
      </c>
      <c r="C25" s="38" t="s">
        <v>24</v>
      </c>
      <c r="D25" s="38" t="str">
        <f t="shared" si="0"/>
        <v>DipendenteCOMM OFF</v>
      </c>
      <c r="E25" s="85">
        <v>2929</v>
      </c>
      <c r="F25" s="86">
        <f t="shared" si="5"/>
        <v>41006</v>
      </c>
      <c r="G25" s="39">
        <f t="shared" si="6"/>
        <v>58638.579999999994</v>
      </c>
      <c r="H25" s="39">
        <f t="shared" si="4"/>
        <v>4886.5483333333332</v>
      </c>
      <c r="I25" s="39" t="s">
        <v>13</v>
      </c>
      <c r="J25" s="60"/>
      <c r="K25" s="39"/>
      <c r="L25" s="39"/>
      <c r="M25" s="97"/>
      <c r="N25" s="39"/>
    </row>
    <row r="26" spans="1:14">
      <c r="A26" s="38" t="s">
        <v>28</v>
      </c>
      <c r="B26" s="38" t="s">
        <v>29</v>
      </c>
      <c r="C26" s="38" t="s">
        <v>15</v>
      </c>
      <c r="D26" s="38" t="str">
        <f t="shared" si="0"/>
        <v>DipendenteOP DIF</v>
      </c>
      <c r="E26" s="85">
        <v>5035</v>
      </c>
      <c r="F26" s="86">
        <f t="shared" si="5"/>
        <v>70490</v>
      </c>
      <c r="G26" s="39">
        <f t="shared" si="6"/>
        <v>100800.7</v>
      </c>
      <c r="H26" s="39">
        <f t="shared" si="4"/>
        <v>8400.0583333333325</v>
      </c>
      <c r="I26" s="39" t="s">
        <v>11</v>
      </c>
      <c r="J26" s="60" t="s">
        <v>83</v>
      </c>
      <c r="K26" s="39"/>
      <c r="L26" s="39"/>
      <c r="M26" s="39"/>
      <c r="N26" s="39"/>
    </row>
    <row r="27" spans="1:14">
      <c r="A27" s="38" t="s">
        <v>34</v>
      </c>
      <c r="B27" s="38" t="s">
        <v>29</v>
      </c>
      <c r="C27" s="38" t="s">
        <v>15</v>
      </c>
      <c r="D27" s="38" t="str">
        <f t="shared" si="0"/>
        <v>DipendenteOP DIF</v>
      </c>
      <c r="E27" s="85">
        <f>+F27/14</f>
        <v>3214.2857142857142</v>
      </c>
      <c r="F27" s="86">
        <v>45000</v>
      </c>
      <c r="G27" s="39">
        <f t="shared" si="6"/>
        <v>64350</v>
      </c>
      <c r="H27" s="39">
        <f t="shared" si="4"/>
        <v>5362.5</v>
      </c>
      <c r="I27" s="39" t="s">
        <v>13</v>
      </c>
      <c r="J27" s="60" t="s">
        <v>11</v>
      </c>
      <c r="K27" s="39" t="s">
        <v>110</v>
      </c>
      <c r="L27" s="39">
        <v>2714</v>
      </c>
      <c r="M27" s="39" t="s">
        <v>111</v>
      </c>
      <c r="N27" s="39"/>
    </row>
    <row r="28" spans="1:14">
      <c r="A28" s="38" t="s">
        <v>35</v>
      </c>
      <c r="B28" s="38" t="s">
        <v>29</v>
      </c>
      <c r="C28" s="38" t="s">
        <v>15</v>
      </c>
      <c r="D28" s="38" t="str">
        <f t="shared" si="0"/>
        <v>DipendenteOP DIF</v>
      </c>
      <c r="E28" s="85">
        <v>4107</v>
      </c>
      <c r="F28" s="86">
        <f t="shared" ref="F28:F33" si="7">+E28*14</f>
        <v>57498</v>
      </c>
      <c r="G28" s="39">
        <f t="shared" si="6"/>
        <v>82222.14</v>
      </c>
      <c r="H28" s="39">
        <f t="shared" si="4"/>
        <v>6851.8450000000003</v>
      </c>
      <c r="I28" s="39" t="s">
        <v>11</v>
      </c>
      <c r="J28" s="60" t="s">
        <v>83</v>
      </c>
      <c r="K28" s="39"/>
      <c r="L28" s="39"/>
      <c r="M28" s="39"/>
      <c r="N28" s="39"/>
    </row>
    <row r="29" spans="1:14">
      <c r="A29" s="38" t="s">
        <v>37</v>
      </c>
      <c r="B29" s="38" t="s">
        <v>29</v>
      </c>
      <c r="C29" s="38" t="s">
        <v>15</v>
      </c>
      <c r="D29" s="38" t="str">
        <f t="shared" si="0"/>
        <v>DipendenteOP DIF</v>
      </c>
      <c r="E29" s="85">
        <v>3080</v>
      </c>
      <c r="F29" s="86">
        <f t="shared" si="7"/>
        <v>43120</v>
      </c>
      <c r="G29" s="39">
        <f t="shared" si="6"/>
        <v>61661.599999999999</v>
      </c>
      <c r="H29" s="39">
        <f t="shared" si="4"/>
        <v>5138.4666666666662</v>
      </c>
      <c r="I29" s="39" t="s">
        <v>13</v>
      </c>
      <c r="J29" s="60" t="s">
        <v>83</v>
      </c>
      <c r="K29" s="39"/>
      <c r="L29" s="39"/>
      <c r="M29" s="39"/>
      <c r="N29" s="39"/>
    </row>
    <row r="30" spans="1:14">
      <c r="A30" s="38" t="s">
        <v>39</v>
      </c>
      <c r="B30" s="38" t="s">
        <v>29</v>
      </c>
      <c r="C30" s="38" t="s">
        <v>15</v>
      </c>
      <c r="D30" s="38" t="str">
        <f t="shared" si="0"/>
        <v>DipendenteOP DIF</v>
      </c>
      <c r="E30" s="85">
        <v>3572</v>
      </c>
      <c r="F30" s="86">
        <f t="shared" si="7"/>
        <v>50008</v>
      </c>
      <c r="G30" s="39">
        <f t="shared" si="6"/>
        <v>71511.44</v>
      </c>
      <c r="H30" s="39">
        <f t="shared" si="4"/>
        <v>5959.2866666666669</v>
      </c>
      <c r="I30" s="39" t="s">
        <v>11</v>
      </c>
      <c r="J30" s="60" t="s">
        <v>11</v>
      </c>
      <c r="K30" s="78" t="s">
        <v>133</v>
      </c>
      <c r="L30" s="39" t="s">
        <v>125</v>
      </c>
      <c r="M30" s="82"/>
      <c r="N30" s="83"/>
    </row>
    <row r="31" spans="1:14">
      <c r="A31" s="38" t="s">
        <v>40</v>
      </c>
      <c r="B31" s="38" t="s">
        <v>29</v>
      </c>
      <c r="C31" s="38" t="s">
        <v>15</v>
      </c>
      <c r="D31" s="38" t="str">
        <f t="shared" si="0"/>
        <v>DipendenteOP DIF</v>
      </c>
      <c r="E31" s="85">
        <v>3079.51</v>
      </c>
      <c r="F31" s="86">
        <f t="shared" si="7"/>
        <v>43113.14</v>
      </c>
      <c r="G31" s="39">
        <f t="shared" si="6"/>
        <v>61651.790199999996</v>
      </c>
      <c r="H31" s="39">
        <f t="shared" si="4"/>
        <v>5137.649183333333</v>
      </c>
      <c r="I31" s="39" t="s">
        <v>11</v>
      </c>
      <c r="J31" s="60" t="s">
        <v>11</v>
      </c>
      <c r="K31" s="84" t="s">
        <v>121</v>
      </c>
      <c r="L31" s="84">
        <v>2857</v>
      </c>
      <c r="M31" s="82"/>
      <c r="N31" s="83"/>
    </row>
    <row r="32" spans="1:14">
      <c r="A32" s="38" t="s">
        <v>33</v>
      </c>
      <c r="B32" s="38" t="s">
        <v>29</v>
      </c>
      <c r="C32" s="38" t="s">
        <v>10</v>
      </c>
      <c r="D32" s="38" t="str">
        <f t="shared" si="0"/>
        <v>DipendenteOP OFF</v>
      </c>
      <c r="E32" s="85">
        <v>3687</v>
      </c>
      <c r="F32" s="86">
        <f t="shared" si="7"/>
        <v>51618</v>
      </c>
      <c r="G32" s="39">
        <f t="shared" si="6"/>
        <v>73813.739999999991</v>
      </c>
      <c r="H32" s="39">
        <f t="shared" si="4"/>
        <v>6151.1449999999995</v>
      </c>
      <c r="I32" s="39" t="s">
        <v>13</v>
      </c>
      <c r="J32" s="60" t="s">
        <v>83</v>
      </c>
      <c r="K32" s="39"/>
      <c r="L32" s="39"/>
      <c r="M32" s="82"/>
      <c r="N32" s="83"/>
    </row>
    <row r="33" spans="1:14">
      <c r="A33" s="38" t="s">
        <v>38</v>
      </c>
      <c r="B33" s="38" t="s">
        <v>29</v>
      </c>
      <c r="C33" s="38" t="s">
        <v>10</v>
      </c>
      <c r="D33" s="38" t="str">
        <f t="shared" si="0"/>
        <v>DipendenteOP OFF</v>
      </c>
      <c r="E33" s="85">
        <v>5000</v>
      </c>
      <c r="F33" s="86">
        <f t="shared" si="7"/>
        <v>70000</v>
      </c>
      <c r="G33" s="39">
        <f t="shared" si="6"/>
        <v>100100</v>
      </c>
      <c r="H33" s="39">
        <f t="shared" si="4"/>
        <v>8341.6666666666661</v>
      </c>
      <c r="I33" s="39" t="s">
        <v>11</v>
      </c>
      <c r="J33" s="60" t="s">
        <v>11</v>
      </c>
      <c r="K33" s="39" t="s">
        <v>128</v>
      </c>
      <c r="L33" s="39"/>
      <c r="M33" s="82" t="s">
        <v>72</v>
      </c>
      <c r="N33" s="83">
        <v>4178</v>
      </c>
    </row>
    <row r="34" spans="1:14">
      <c r="A34" s="38" t="s">
        <v>152</v>
      </c>
      <c r="B34" s="38" t="s">
        <v>26</v>
      </c>
      <c r="C34" s="38" t="s">
        <v>44</v>
      </c>
      <c r="D34" s="38" t="str">
        <f t="shared" ref="D34" si="8">+B34&amp;C34</f>
        <v xml:space="preserve">ConsulenteDirezione </v>
      </c>
      <c r="E34" s="85">
        <v>5000</v>
      </c>
      <c r="F34" s="86">
        <f t="shared" ref="F34" si="9">+E34*14</f>
        <v>70000</v>
      </c>
      <c r="G34" s="39">
        <f>+F34</f>
        <v>70000</v>
      </c>
      <c r="H34" s="39">
        <f t="shared" ref="H34" si="10">+G34/12</f>
        <v>5833.333333333333</v>
      </c>
      <c r="I34" s="39" t="s">
        <v>13</v>
      </c>
      <c r="J34" s="60"/>
      <c r="K34" s="39" t="s">
        <v>128</v>
      </c>
      <c r="L34" s="39"/>
      <c r="M34" s="82" t="s">
        <v>72</v>
      </c>
      <c r="N34" s="83">
        <v>4178</v>
      </c>
    </row>
    <row r="35" spans="1:14">
      <c r="A35" s="38"/>
      <c r="B35" s="38"/>
      <c r="C35" s="38"/>
      <c r="D35" s="38"/>
      <c r="E35" s="85"/>
      <c r="F35" s="86"/>
      <c r="G35" s="39"/>
      <c r="H35" s="39"/>
      <c r="I35" s="39"/>
      <c r="J35" s="60"/>
      <c r="K35" s="39"/>
      <c r="L35" s="39"/>
      <c r="M35" s="82"/>
      <c r="N35" s="83"/>
    </row>
    <row r="36" spans="1:14" ht="5.25" customHeight="1"/>
    <row r="37" spans="1:14" ht="5.25" customHeight="1"/>
    <row r="38" spans="1:14" ht="5.25" customHeight="1"/>
    <row r="39" spans="1:14" ht="5.25" customHeight="1"/>
    <row r="40" spans="1:14" ht="5.25" customHeight="1"/>
    <row r="41" spans="1:14" ht="5.25" customHeight="1"/>
    <row r="42" spans="1:14" ht="3" customHeight="1"/>
    <row r="43" spans="1:14">
      <c r="A43" s="40"/>
    </row>
    <row r="44" spans="1:14" ht="14.25" customHeight="1">
      <c r="A44" s="37">
        <v>1.43</v>
      </c>
      <c r="B44" s="37">
        <v>1.17</v>
      </c>
    </row>
    <row r="48" spans="1:14">
      <c r="A48" s="90"/>
      <c r="B48" s="90" t="s">
        <v>78</v>
      </c>
      <c r="C48" s="90"/>
    </row>
    <row r="49" spans="1:10">
      <c r="A49" s="90" t="s">
        <v>74</v>
      </c>
      <c r="B49" s="90" t="s">
        <v>79</v>
      </c>
      <c r="C49" s="90" t="s">
        <v>77</v>
      </c>
      <c r="E49" s="41"/>
      <c r="F49" s="41"/>
      <c r="H49" s="41"/>
      <c r="I49" s="41"/>
      <c r="J49" s="41"/>
    </row>
    <row r="50" spans="1:10">
      <c r="A50" s="91" t="s">
        <v>69</v>
      </c>
      <c r="B50" s="93">
        <v>12434.470000000001</v>
      </c>
      <c r="C50" s="92">
        <v>2</v>
      </c>
      <c r="E50" s="81"/>
      <c r="F50" s="41"/>
      <c r="H50" s="87"/>
      <c r="I50" s="81"/>
      <c r="J50" s="81"/>
    </row>
    <row r="51" spans="1:10">
      <c r="A51" s="94" t="s">
        <v>44</v>
      </c>
      <c r="B51" s="93">
        <v>12434.470000000001</v>
      </c>
      <c r="C51" s="92">
        <v>2</v>
      </c>
      <c r="E51" s="81"/>
      <c r="F51" s="41"/>
      <c r="H51" s="87"/>
      <c r="I51" s="81"/>
      <c r="J51" s="81"/>
    </row>
    <row r="52" spans="1:10">
      <c r="A52" s="91" t="s">
        <v>9</v>
      </c>
      <c r="B52" s="93">
        <v>6210.91</v>
      </c>
      <c r="C52" s="92">
        <v>13</v>
      </c>
      <c r="E52" s="81"/>
      <c r="F52" s="41"/>
      <c r="H52" s="87"/>
      <c r="I52" s="81"/>
      <c r="J52" s="81"/>
    </row>
    <row r="53" spans="1:10">
      <c r="A53" s="94" t="s">
        <v>32</v>
      </c>
      <c r="B53" s="93">
        <v>2340</v>
      </c>
      <c r="C53" s="92">
        <v>1</v>
      </c>
      <c r="E53" s="81"/>
      <c r="F53" s="41"/>
      <c r="H53" s="87"/>
      <c r="I53" s="81"/>
      <c r="J53" s="81"/>
    </row>
    <row r="54" spans="1:10">
      <c r="A54" s="94" t="s">
        <v>21</v>
      </c>
      <c r="B54" s="93">
        <v>5649.9299999999994</v>
      </c>
      <c r="C54" s="92">
        <v>1</v>
      </c>
      <c r="E54" s="81"/>
      <c r="F54" s="41"/>
      <c r="H54" s="87"/>
      <c r="I54" s="81"/>
      <c r="J54" s="81"/>
    </row>
    <row r="55" spans="1:10">
      <c r="A55" s="94" t="s">
        <v>24</v>
      </c>
      <c r="B55" s="93">
        <v>4290.3899999999994</v>
      </c>
      <c r="C55" s="92">
        <v>1</v>
      </c>
      <c r="E55" s="81"/>
      <c r="F55" s="41"/>
      <c r="H55" s="87"/>
      <c r="I55" s="81"/>
      <c r="J55" s="81"/>
    </row>
    <row r="56" spans="1:10">
      <c r="A56" s="94" t="s">
        <v>15</v>
      </c>
      <c r="B56" s="93">
        <v>5089.5</v>
      </c>
      <c r="C56" s="92">
        <v>1</v>
      </c>
      <c r="E56" s="81"/>
      <c r="F56" s="41"/>
      <c r="H56" s="87"/>
      <c r="I56" s="81"/>
      <c r="J56" s="81"/>
    </row>
    <row r="57" spans="1:10">
      <c r="A57" s="94" t="s">
        <v>10</v>
      </c>
      <c r="B57" s="93">
        <v>7041.3344444444438</v>
      </c>
      <c r="C57" s="92">
        <v>9</v>
      </c>
      <c r="E57" s="81"/>
      <c r="F57" s="41"/>
      <c r="H57" s="87"/>
      <c r="I57" s="81"/>
      <c r="J57" s="81"/>
    </row>
    <row r="58" spans="1:10">
      <c r="A58" s="91" t="s">
        <v>26</v>
      </c>
      <c r="B58" s="93">
        <v>5300.9000000000005</v>
      </c>
      <c r="C58" s="92">
        <v>4</v>
      </c>
      <c r="E58" s="81"/>
      <c r="F58" s="41"/>
      <c r="H58" s="87"/>
      <c r="I58" s="81"/>
      <c r="J58" s="81"/>
    </row>
    <row r="59" spans="1:10">
      <c r="A59" s="94" t="s">
        <v>44</v>
      </c>
      <c r="B59" s="93">
        <v>5833.333333333333</v>
      </c>
      <c r="C59" s="92">
        <v>1</v>
      </c>
      <c r="E59" s="81"/>
      <c r="F59" s="41"/>
      <c r="H59" s="87"/>
      <c r="I59" s="81"/>
      <c r="J59" s="81"/>
    </row>
    <row r="60" spans="1:10">
      <c r="A60" s="94" t="s">
        <v>15</v>
      </c>
      <c r="B60" s="93">
        <v>7203.6</v>
      </c>
      <c r="C60" s="92">
        <v>1</v>
      </c>
      <c r="E60" s="81"/>
      <c r="F60" s="41"/>
      <c r="H60" s="87"/>
      <c r="I60" s="81"/>
      <c r="J60" s="81"/>
    </row>
    <row r="61" spans="1:10">
      <c r="A61" s="94" t="s">
        <v>10</v>
      </c>
      <c r="B61" s="93">
        <v>4083.3333333333335</v>
      </c>
      <c r="C61" s="92">
        <v>2</v>
      </c>
      <c r="E61" s="81"/>
      <c r="F61" s="41"/>
      <c r="H61" s="87"/>
      <c r="I61" s="81"/>
      <c r="J61" s="81"/>
    </row>
    <row r="62" spans="1:10">
      <c r="A62" s="91" t="s">
        <v>29</v>
      </c>
      <c r="B62" s="93">
        <v>6344.6839500000006</v>
      </c>
      <c r="C62" s="92">
        <v>13</v>
      </c>
      <c r="E62" s="81"/>
      <c r="F62" s="41"/>
      <c r="H62" s="87"/>
      <c r="I62" s="81"/>
      <c r="J62" s="81"/>
    </row>
    <row r="63" spans="1:10">
      <c r="A63" s="94" t="s">
        <v>32</v>
      </c>
      <c r="B63" s="93">
        <v>6654.3977500000001</v>
      </c>
      <c r="C63" s="92">
        <v>2</v>
      </c>
      <c r="E63" s="81"/>
      <c r="F63" s="41"/>
      <c r="H63" s="100"/>
      <c r="I63" s="81"/>
      <c r="J63" s="81"/>
    </row>
    <row r="64" spans="1:10">
      <c r="A64" s="94" t="s">
        <v>21</v>
      </c>
      <c r="B64" s="93">
        <v>5181.8433333333332</v>
      </c>
      <c r="C64" s="92">
        <v>1</v>
      </c>
      <c r="E64" s="81"/>
      <c r="F64" s="41"/>
      <c r="H64" s="87"/>
      <c r="I64" s="81"/>
      <c r="J64" s="81"/>
    </row>
    <row r="65" spans="1:10">
      <c r="A65" s="94" t="s">
        <v>24</v>
      </c>
      <c r="B65" s="93">
        <v>6323.8174999999992</v>
      </c>
      <c r="C65" s="92">
        <v>2</v>
      </c>
      <c r="E65" s="81"/>
      <c r="F65" s="41"/>
      <c r="H65" s="87"/>
      <c r="I65" s="81"/>
      <c r="J65" s="81"/>
    </row>
    <row r="66" spans="1:10">
      <c r="A66" s="94" t="s">
        <v>15</v>
      </c>
      <c r="B66" s="93">
        <v>6141.6343083333331</v>
      </c>
      <c r="C66" s="92">
        <v>6</v>
      </c>
      <c r="E66" s="81"/>
      <c r="F66" s="41"/>
      <c r="H66" s="87"/>
      <c r="I66" s="81"/>
      <c r="J66" s="81"/>
    </row>
    <row r="67" spans="1:10">
      <c r="A67" s="94" t="s">
        <v>10</v>
      </c>
      <c r="B67" s="93">
        <v>7246.4058333333323</v>
      </c>
      <c r="C67" s="92">
        <v>2</v>
      </c>
      <c r="E67" s="81"/>
      <c r="F67" s="41"/>
      <c r="H67" s="87"/>
      <c r="I67" s="81"/>
      <c r="J67" s="81"/>
    </row>
    <row r="68" spans="1:10">
      <c r="A68" s="91" t="s">
        <v>75</v>
      </c>
      <c r="B68" s="93"/>
      <c r="C68" s="92"/>
      <c r="E68" s="81"/>
      <c r="F68" s="41"/>
      <c r="H68" s="87"/>
      <c r="J68" s="37"/>
    </row>
    <row r="69" spans="1:10">
      <c r="A69" s="94" t="s">
        <v>75</v>
      </c>
      <c r="B69" s="93"/>
      <c r="C69" s="92"/>
      <c r="E69" s="81"/>
      <c r="F69" s="41"/>
    </row>
    <row r="70" spans="1:10">
      <c r="A70" s="91" t="s">
        <v>76</v>
      </c>
      <c r="B70" s="93">
        <v>6540.4769171874996</v>
      </c>
      <c r="C70" s="92">
        <v>32</v>
      </c>
      <c r="F70" s="41"/>
    </row>
    <row r="71" spans="1:10">
      <c r="F71" s="41"/>
    </row>
    <row r="72" spans="1:10">
      <c r="F72" s="41"/>
    </row>
    <row r="73" spans="1:10">
      <c r="F73" s="41"/>
    </row>
  </sheetData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Normal="100" workbookViewId="0">
      <pane xSplit="4" ySplit="2" topLeftCell="E55" activePane="bottomRight" state="frozen"/>
      <selection pane="topRight" activeCell="E1" sqref="E1"/>
      <selection pane="bottomLeft" activeCell="A3" sqref="A3"/>
      <selection pane="bottomRight" activeCell="E67" sqref="E67"/>
    </sheetView>
  </sheetViews>
  <sheetFormatPr defaultRowHeight="15"/>
  <cols>
    <col min="1" max="1" width="20.140625" style="37" customWidth="1"/>
    <col min="2" max="2" width="26.42578125" style="37" customWidth="1"/>
    <col min="3" max="3" width="27.8554687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 ht="14.25" customHeight="1">
      <c r="A2" s="36" t="s">
        <v>137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3" si="0">+B3&amp;C3</f>
        <v xml:space="preserve">Amministratore Direzione </v>
      </c>
      <c r="E3" s="85">
        <v>11621</v>
      </c>
      <c r="F3" s="86">
        <f t="shared" ref="F3:F18" si="1">+E3*12</f>
        <v>139452</v>
      </c>
      <c r="G3" s="39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85">
        <v>11621</v>
      </c>
      <c r="F4" s="86">
        <f t="shared" si="1"/>
        <v>139452</v>
      </c>
      <c r="G4" s="39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46</v>
      </c>
      <c r="B5" s="38" t="s">
        <v>9</v>
      </c>
      <c r="C5" s="38" t="s">
        <v>32</v>
      </c>
      <c r="D5" s="38" t="str">
        <f t="shared" si="0"/>
        <v>CollaboratoreAMM</v>
      </c>
      <c r="E5" s="85">
        <v>2000</v>
      </c>
      <c r="F5" s="86">
        <f t="shared" si="1"/>
        <v>24000</v>
      </c>
      <c r="G5" s="39">
        <f t="shared" ref="G5:G16" si="2">+F5*$B$43</f>
        <v>28080</v>
      </c>
      <c r="H5" s="39">
        <f t="shared" ref="H5:H16" si="3">+E5*$B$43</f>
        <v>2340</v>
      </c>
      <c r="I5" s="39" t="s">
        <v>13</v>
      </c>
      <c r="J5" s="60" t="s">
        <v>83</v>
      </c>
      <c r="K5" s="78" t="s">
        <v>133</v>
      </c>
      <c r="L5" s="39">
        <v>21000</v>
      </c>
      <c r="M5" s="39"/>
      <c r="N5" s="39"/>
    </row>
    <row r="6" spans="1:14">
      <c r="A6" s="38" t="s">
        <v>20</v>
      </c>
      <c r="B6" s="38" t="s">
        <v>9</v>
      </c>
      <c r="C6" s="38" t="s">
        <v>21</v>
      </c>
      <c r="D6" s="38" t="str">
        <f t="shared" si="0"/>
        <v>CollaboratoreCOMM DIF</v>
      </c>
      <c r="E6" s="85">
        <v>4829</v>
      </c>
      <c r="F6" s="86">
        <f t="shared" si="1"/>
        <v>57948</v>
      </c>
      <c r="G6" s="39">
        <f t="shared" si="2"/>
        <v>67799.159999999989</v>
      </c>
      <c r="H6" s="39">
        <f t="shared" si="3"/>
        <v>5649.9299999999994</v>
      </c>
      <c r="I6" s="39" t="s">
        <v>11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85">
        <v>3667</v>
      </c>
      <c r="F7" s="86">
        <f t="shared" si="1"/>
        <v>44004</v>
      </c>
      <c r="G7" s="39">
        <f t="shared" si="2"/>
        <v>51484.68</v>
      </c>
      <c r="H7" s="39">
        <f t="shared" si="3"/>
        <v>4290.3899999999994</v>
      </c>
      <c r="I7" s="39" t="s">
        <v>11</v>
      </c>
      <c r="J7" s="60" t="s">
        <v>11</v>
      </c>
      <c r="K7" s="78" t="s">
        <v>121</v>
      </c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85">
        <v>4350</v>
      </c>
      <c r="F8" s="86">
        <f t="shared" si="1"/>
        <v>52200</v>
      </c>
      <c r="G8" s="39">
        <f t="shared" si="2"/>
        <v>61073.999999999993</v>
      </c>
      <c r="H8" s="39">
        <f t="shared" si="3"/>
        <v>5089.5</v>
      </c>
      <c r="I8" s="39" t="s">
        <v>13</v>
      </c>
      <c r="J8" s="60" t="s">
        <v>11</v>
      </c>
      <c r="K8" s="78" t="s">
        <v>119</v>
      </c>
      <c r="L8" s="39">
        <v>3570</v>
      </c>
      <c r="M8" s="39" t="s">
        <v>120</v>
      </c>
      <c r="N8" s="39"/>
    </row>
    <row r="9" spans="1:14">
      <c r="A9" s="38" t="s">
        <v>8</v>
      </c>
      <c r="B9" s="38" t="s">
        <v>9</v>
      </c>
      <c r="C9" s="38" t="s">
        <v>10</v>
      </c>
      <c r="D9" s="38" t="str">
        <f t="shared" si="0"/>
        <v>CollaboratoreOP OFF</v>
      </c>
      <c r="E9" s="85">
        <v>6767</v>
      </c>
      <c r="F9" s="86">
        <f t="shared" si="1"/>
        <v>81204</v>
      </c>
      <c r="G9" s="39">
        <f t="shared" si="2"/>
        <v>95008.68</v>
      </c>
      <c r="H9" s="39">
        <f t="shared" si="3"/>
        <v>7917.3899999999994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12</v>
      </c>
      <c r="B10" s="38" t="s">
        <v>9</v>
      </c>
      <c r="C10" s="38" t="s">
        <v>10</v>
      </c>
      <c r="D10" s="38" t="str">
        <f t="shared" si="0"/>
        <v>CollaboratoreOP OFF</v>
      </c>
      <c r="E10" s="85">
        <v>6767</v>
      </c>
      <c r="F10" s="86">
        <f t="shared" si="1"/>
        <v>81204</v>
      </c>
      <c r="G10" s="39">
        <f t="shared" si="2"/>
        <v>95008.68</v>
      </c>
      <c r="H10" s="39">
        <f t="shared" si="3"/>
        <v>7917.3899999999994</v>
      </c>
      <c r="I10" s="39" t="s">
        <v>13</v>
      </c>
      <c r="J10" s="60" t="s">
        <v>11</v>
      </c>
      <c r="K10" s="39" t="s">
        <v>124</v>
      </c>
      <c r="L10" s="39"/>
      <c r="M10" s="39"/>
      <c r="N10" s="39"/>
    </row>
    <row r="11" spans="1:14">
      <c r="A11" s="38" t="s">
        <v>16</v>
      </c>
      <c r="B11" s="38" t="s">
        <v>9</v>
      </c>
      <c r="C11" s="38" t="s">
        <v>10</v>
      </c>
      <c r="D11" s="38" t="str">
        <f t="shared" si="0"/>
        <v>CollaboratoreOP OFF</v>
      </c>
      <c r="E11" s="85">
        <v>6605</v>
      </c>
      <c r="F11" s="86">
        <f t="shared" si="1"/>
        <v>79260</v>
      </c>
      <c r="G11" s="39">
        <f t="shared" si="2"/>
        <v>92734.2</v>
      </c>
      <c r="H11" s="39">
        <f t="shared" si="3"/>
        <v>7727.8499999999995</v>
      </c>
      <c r="I11" s="39" t="s">
        <v>13</v>
      </c>
      <c r="J11" s="60" t="s">
        <v>83</v>
      </c>
      <c r="K11" s="39" t="s">
        <v>127</v>
      </c>
      <c r="L11" s="39"/>
      <c r="M11" s="39"/>
      <c r="N11" s="39"/>
    </row>
    <row r="12" spans="1:14">
      <c r="A12" s="38" t="s">
        <v>17</v>
      </c>
      <c r="B12" s="38" t="s">
        <v>9</v>
      </c>
      <c r="C12" s="38" t="s">
        <v>10</v>
      </c>
      <c r="D12" s="38" t="str">
        <f t="shared" si="0"/>
        <v>CollaboratoreOP OFF</v>
      </c>
      <c r="E12" s="85">
        <v>4250</v>
      </c>
      <c r="F12" s="86">
        <f t="shared" si="1"/>
        <v>51000</v>
      </c>
      <c r="G12" s="39">
        <f t="shared" si="2"/>
        <v>59670</v>
      </c>
      <c r="H12" s="39">
        <f t="shared" si="3"/>
        <v>4972.5</v>
      </c>
      <c r="I12" s="39" t="s">
        <v>13</v>
      </c>
      <c r="J12" s="60" t="s">
        <v>11</v>
      </c>
      <c r="K12" s="39" t="s">
        <v>119</v>
      </c>
      <c r="L12" s="39">
        <v>3820</v>
      </c>
      <c r="M12" s="39"/>
      <c r="N12" s="39"/>
    </row>
    <row r="13" spans="1:14">
      <c r="A13" s="38" t="s">
        <v>18</v>
      </c>
      <c r="B13" s="38" t="s">
        <v>9</v>
      </c>
      <c r="C13" s="38" t="s">
        <v>10</v>
      </c>
      <c r="D13" s="38" t="str">
        <f t="shared" si="0"/>
        <v>CollaboratoreOP OFF</v>
      </c>
      <c r="E13" s="85">
        <v>6600</v>
      </c>
      <c r="F13" s="86">
        <f t="shared" si="1"/>
        <v>79200</v>
      </c>
      <c r="G13" s="39">
        <f t="shared" si="2"/>
        <v>92664</v>
      </c>
      <c r="H13" s="39">
        <f t="shared" si="3"/>
        <v>7721.9999999999991</v>
      </c>
      <c r="I13" s="39" t="s">
        <v>13</v>
      </c>
      <c r="J13" s="60" t="s">
        <v>11</v>
      </c>
      <c r="K13" s="39" t="s">
        <v>119</v>
      </c>
      <c r="L13" s="35">
        <v>5793</v>
      </c>
      <c r="M13" s="39"/>
      <c r="N13" s="39"/>
    </row>
    <row r="14" spans="1:14">
      <c r="A14" s="38" t="s">
        <v>19</v>
      </c>
      <c r="B14" s="38" t="s">
        <v>9</v>
      </c>
      <c r="C14" s="38" t="s">
        <v>10</v>
      </c>
      <c r="D14" s="38" t="str">
        <f t="shared" si="0"/>
        <v>CollaboratoreOP OFF</v>
      </c>
      <c r="E14" s="85">
        <v>6515</v>
      </c>
      <c r="F14" s="86">
        <f t="shared" si="1"/>
        <v>78180</v>
      </c>
      <c r="G14" s="39">
        <f t="shared" si="2"/>
        <v>91470.599999999991</v>
      </c>
      <c r="H14" s="39">
        <f t="shared" si="3"/>
        <v>7622.5499999999993</v>
      </c>
      <c r="I14" s="39" t="s">
        <v>13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85">
        <v>7732</v>
      </c>
      <c r="F15" s="86">
        <f t="shared" si="1"/>
        <v>92784</v>
      </c>
      <c r="G15" s="39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115</v>
      </c>
      <c r="B16" s="38" t="s">
        <v>9</v>
      </c>
      <c r="C16" s="38" t="s">
        <v>10</v>
      </c>
      <c r="D16" s="38" t="str">
        <f t="shared" si="0"/>
        <v>CollaboratoreOP OFF</v>
      </c>
      <c r="E16" s="104">
        <v>3700</v>
      </c>
      <c r="F16" s="86">
        <f t="shared" si="1"/>
        <v>44400</v>
      </c>
      <c r="G16" s="39">
        <f t="shared" si="2"/>
        <v>51948</v>
      </c>
      <c r="H16" s="39">
        <f t="shared" si="3"/>
        <v>4329</v>
      </c>
      <c r="I16" s="39" t="s">
        <v>13</v>
      </c>
      <c r="J16" s="60" t="s">
        <v>11</v>
      </c>
      <c r="K16" s="39" t="s">
        <v>132</v>
      </c>
      <c r="L16" s="39"/>
      <c r="M16" s="39"/>
      <c r="N16" s="39"/>
    </row>
    <row r="17" spans="1:14">
      <c r="A17" s="38" t="s">
        <v>135</v>
      </c>
      <c r="B17" s="38" t="s">
        <v>9</v>
      </c>
      <c r="C17" s="38" t="s">
        <v>10</v>
      </c>
      <c r="D17" s="38" t="str">
        <f t="shared" si="0"/>
        <v>CollaboratoreOP OFF</v>
      </c>
      <c r="E17" s="85">
        <v>4100</v>
      </c>
      <c r="F17" s="86">
        <f t="shared" si="1"/>
        <v>49200</v>
      </c>
      <c r="G17" s="39">
        <f>+F17*$A$43</f>
        <v>70356</v>
      </c>
      <c r="H17" s="39">
        <f>+G17/12</f>
        <v>5863</v>
      </c>
      <c r="I17" s="39" t="s">
        <v>13</v>
      </c>
      <c r="J17" s="60"/>
      <c r="K17" s="78" t="s">
        <v>106</v>
      </c>
      <c r="L17" s="78">
        <v>2400</v>
      </c>
      <c r="M17" s="98" t="s">
        <v>107</v>
      </c>
      <c r="N17" s="98"/>
    </row>
    <row r="18" spans="1:14">
      <c r="A18" s="38" t="s">
        <v>25</v>
      </c>
      <c r="B18" s="38" t="s">
        <v>26</v>
      </c>
      <c r="C18" s="38" t="s">
        <v>15</v>
      </c>
      <c r="D18" s="38" t="str">
        <f t="shared" si="0"/>
        <v>ConsulenteOP DIF</v>
      </c>
      <c r="E18" s="86">
        <v>6670</v>
      </c>
      <c r="F18" s="86">
        <f t="shared" si="1"/>
        <v>80040</v>
      </c>
      <c r="G18" s="39">
        <f>+F18*(1+4%)</f>
        <v>83241.600000000006</v>
      </c>
      <c r="H18" s="39">
        <f>+G18/12+E18*0.04</f>
        <v>7203.6</v>
      </c>
      <c r="I18" s="39" t="s">
        <v>13</v>
      </c>
      <c r="J18" s="60" t="s">
        <v>11</v>
      </c>
      <c r="K18" s="39" t="s">
        <v>119</v>
      </c>
      <c r="L18" s="39"/>
      <c r="M18" s="39"/>
      <c r="N18" s="39"/>
    </row>
    <row r="19" spans="1:14">
      <c r="A19" s="38" t="s">
        <v>27</v>
      </c>
      <c r="B19" s="38" t="s">
        <v>26</v>
      </c>
      <c r="C19" s="38" t="s">
        <v>10</v>
      </c>
      <c r="D19" s="38" t="str">
        <f t="shared" si="0"/>
        <v>ConsulenteOP OFF</v>
      </c>
      <c r="E19" s="86">
        <f>+F19/12</f>
        <v>4166.666666666667</v>
      </c>
      <c r="F19" s="86">
        <v>50000</v>
      </c>
      <c r="G19" s="39">
        <f>+F19</f>
        <v>50000</v>
      </c>
      <c r="H19" s="39">
        <f t="shared" ref="H19:H33" si="4">+G19/12</f>
        <v>4166.666666666667</v>
      </c>
      <c r="I19" s="39" t="s">
        <v>13</v>
      </c>
      <c r="J19" s="60" t="s">
        <v>83</v>
      </c>
      <c r="K19" s="39"/>
      <c r="L19" s="39"/>
      <c r="M19" s="39"/>
      <c r="N19" s="39"/>
    </row>
    <row r="20" spans="1:14">
      <c r="A20" s="38" t="s">
        <v>136</v>
      </c>
      <c r="B20" s="38" t="s">
        <v>26</v>
      </c>
      <c r="C20" s="38" t="s">
        <v>10</v>
      </c>
      <c r="D20" s="38" t="str">
        <f t="shared" si="0"/>
        <v>ConsulenteOP OFF</v>
      </c>
      <c r="E20" s="85">
        <v>4000</v>
      </c>
      <c r="F20" s="86">
        <f>+E20*12</f>
        <v>48000</v>
      </c>
      <c r="G20" s="39">
        <v>48000</v>
      </c>
      <c r="H20" s="39">
        <f t="shared" si="4"/>
        <v>4000</v>
      </c>
      <c r="I20" s="39" t="s">
        <v>13</v>
      </c>
      <c r="J20" s="60"/>
      <c r="K20" s="78" t="s">
        <v>106</v>
      </c>
      <c r="L20" s="78">
        <v>2400</v>
      </c>
      <c r="M20" s="98" t="s">
        <v>107</v>
      </c>
      <c r="N20" s="98"/>
    </row>
    <row r="21" spans="1:14">
      <c r="A21" s="38" t="s">
        <v>31</v>
      </c>
      <c r="B21" s="38" t="s">
        <v>29</v>
      </c>
      <c r="C21" s="38" t="s">
        <v>32</v>
      </c>
      <c r="D21" s="38" t="str">
        <f t="shared" si="0"/>
        <v>DipendenteAMM</v>
      </c>
      <c r="E21" s="85">
        <v>1763</v>
      </c>
      <c r="F21" s="86">
        <f t="shared" ref="F21:F26" si="5">+E21*14</f>
        <v>24682</v>
      </c>
      <c r="G21" s="39">
        <f t="shared" ref="G21:G33" si="6">+F21*$A$43</f>
        <v>35295.26</v>
      </c>
      <c r="H21" s="39">
        <f t="shared" si="4"/>
        <v>2941.271666666667</v>
      </c>
      <c r="I21" s="39" t="s">
        <v>13</v>
      </c>
      <c r="J21" s="60" t="s">
        <v>83</v>
      </c>
      <c r="K21" s="39"/>
      <c r="L21" s="39"/>
      <c r="M21" s="39"/>
      <c r="N21" s="39"/>
    </row>
    <row r="22" spans="1:14">
      <c r="A22" s="38" t="s">
        <v>41</v>
      </c>
      <c r="B22" s="38" t="s">
        <v>29</v>
      </c>
      <c r="C22" s="38" t="s">
        <v>32</v>
      </c>
      <c r="D22" s="38" t="str">
        <f t="shared" si="0"/>
        <v>DipendenteAMM</v>
      </c>
      <c r="E22" s="85">
        <v>6214.3</v>
      </c>
      <c r="F22" s="86">
        <f t="shared" si="5"/>
        <v>87000.2</v>
      </c>
      <c r="G22" s="39">
        <f t="shared" si="6"/>
        <v>124410.28599999999</v>
      </c>
      <c r="H22" s="39">
        <f t="shared" si="4"/>
        <v>10367.523833333333</v>
      </c>
      <c r="I22" s="39" t="s">
        <v>11</v>
      </c>
      <c r="J22" s="60" t="s">
        <v>11</v>
      </c>
      <c r="K22" s="78" t="s">
        <v>133</v>
      </c>
      <c r="L22" s="39"/>
      <c r="M22" s="39" t="s">
        <v>71</v>
      </c>
      <c r="N22" s="39">
        <v>4152</v>
      </c>
    </row>
    <row r="23" spans="1:14">
      <c r="A23" s="38" t="s">
        <v>36</v>
      </c>
      <c r="B23" s="38" t="s">
        <v>29</v>
      </c>
      <c r="C23" s="38" t="s">
        <v>21</v>
      </c>
      <c r="D23" s="38" t="str">
        <f t="shared" si="0"/>
        <v>DipendenteCOMM DIF</v>
      </c>
      <c r="E23" s="85">
        <v>3106</v>
      </c>
      <c r="F23" s="86">
        <f t="shared" si="5"/>
        <v>43484</v>
      </c>
      <c r="G23" s="39">
        <f t="shared" si="6"/>
        <v>62182.119999999995</v>
      </c>
      <c r="H23" s="39">
        <f t="shared" si="4"/>
        <v>5181.8433333333332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30</v>
      </c>
      <c r="B24" s="38" t="s">
        <v>29</v>
      </c>
      <c r="C24" s="38" t="s">
        <v>24</v>
      </c>
      <c r="D24" s="38" t="str">
        <f t="shared" si="0"/>
        <v>DipendenteCOMM OFF</v>
      </c>
      <c r="E24" s="85">
        <v>4652</v>
      </c>
      <c r="F24" s="86">
        <f t="shared" si="5"/>
        <v>65128</v>
      </c>
      <c r="G24" s="39">
        <f t="shared" si="6"/>
        <v>93133.04</v>
      </c>
      <c r="H24" s="39">
        <f t="shared" si="4"/>
        <v>7761.0866666666661</v>
      </c>
      <c r="I24" s="39" t="s">
        <v>11</v>
      </c>
      <c r="J24" s="60" t="s">
        <v>83</v>
      </c>
      <c r="K24" s="39"/>
      <c r="L24" s="39"/>
      <c r="M24" s="39"/>
      <c r="N24" s="39"/>
    </row>
    <row r="25" spans="1:14">
      <c r="A25" s="38" t="s">
        <v>118</v>
      </c>
      <c r="B25" s="38" t="s">
        <v>29</v>
      </c>
      <c r="C25" s="38" t="s">
        <v>24</v>
      </c>
      <c r="D25" s="38" t="str">
        <f t="shared" si="0"/>
        <v>DipendenteCOMM OFF</v>
      </c>
      <c r="E25" s="85">
        <v>2929</v>
      </c>
      <c r="F25" s="86">
        <f t="shared" si="5"/>
        <v>41006</v>
      </c>
      <c r="G25" s="39">
        <f t="shared" si="6"/>
        <v>58638.579999999994</v>
      </c>
      <c r="H25" s="39">
        <f t="shared" si="4"/>
        <v>4886.5483333333332</v>
      </c>
      <c r="I25" s="39" t="s">
        <v>13</v>
      </c>
      <c r="J25" s="60"/>
      <c r="K25" s="39"/>
      <c r="L25" s="39"/>
      <c r="M25" s="97"/>
      <c r="N25" s="39"/>
    </row>
    <row r="26" spans="1:14">
      <c r="A26" s="38" t="s">
        <v>28</v>
      </c>
      <c r="B26" s="38" t="s">
        <v>29</v>
      </c>
      <c r="C26" s="38" t="s">
        <v>15</v>
      </c>
      <c r="D26" s="38" t="str">
        <f t="shared" si="0"/>
        <v>DipendenteOP DIF</v>
      </c>
      <c r="E26" s="85">
        <v>5035</v>
      </c>
      <c r="F26" s="86">
        <f t="shared" si="5"/>
        <v>70490</v>
      </c>
      <c r="G26" s="39">
        <f t="shared" si="6"/>
        <v>100800.7</v>
      </c>
      <c r="H26" s="39">
        <f t="shared" si="4"/>
        <v>8400.0583333333325</v>
      </c>
      <c r="I26" s="39" t="s">
        <v>11</v>
      </c>
      <c r="J26" s="60" t="s">
        <v>83</v>
      </c>
      <c r="K26" s="39"/>
      <c r="L26" s="39"/>
      <c r="M26" s="39"/>
      <c r="N26" s="39"/>
    </row>
    <row r="27" spans="1:14">
      <c r="A27" s="38" t="s">
        <v>34</v>
      </c>
      <c r="B27" s="38" t="s">
        <v>29</v>
      </c>
      <c r="C27" s="38" t="s">
        <v>15</v>
      </c>
      <c r="D27" s="38" t="str">
        <f t="shared" si="0"/>
        <v>DipendenteOP DIF</v>
      </c>
      <c r="E27" s="85">
        <f>+F27/14</f>
        <v>3214.2857142857142</v>
      </c>
      <c r="F27" s="86">
        <v>45000</v>
      </c>
      <c r="G27" s="39">
        <f t="shared" si="6"/>
        <v>64350</v>
      </c>
      <c r="H27" s="39">
        <f t="shared" si="4"/>
        <v>5362.5</v>
      </c>
      <c r="I27" s="39" t="s">
        <v>13</v>
      </c>
      <c r="J27" s="60" t="s">
        <v>11</v>
      </c>
      <c r="K27" s="39" t="s">
        <v>110</v>
      </c>
      <c r="L27" s="39">
        <v>2714</v>
      </c>
      <c r="M27" s="39" t="s">
        <v>111</v>
      </c>
      <c r="N27" s="39"/>
    </row>
    <row r="28" spans="1:14">
      <c r="A28" s="38" t="s">
        <v>35</v>
      </c>
      <c r="B28" s="38" t="s">
        <v>29</v>
      </c>
      <c r="C28" s="38" t="s">
        <v>15</v>
      </c>
      <c r="D28" s="38" t="str">
        <f t="shared" si="0"/>
        <v>DipendenteOP DIF</v>
      </c>
      <c r="E28" s="85">
        <v>4107</v>
      </c>
      <c r="F28" s="86">
        <f t="shared" ref="F28:F33" si="7">+E28*14</f>
        <v>57498</v>
      </c>
      <c r="G28" s="39">
        <f t="shared" si="6"/>
        <v>82222.14</v>
      </c>
      <c r="H28" s="39">
        <f t="shared" si="4"/>
        <v>6851.8450000000003</v>
      </c>
      <c r="I28" s="39" t="s">
        <v>11</v>
      </c>
      <c r="J28" s="60" t="s">
        <v>83</v>
      </c>
      <c r="K28" s="39"/>
      <c r="L28" s="39"/>
      <c r="M28" s="39"/>
      <c r="N28" s="39"/>
    </row>
    <row r="29" spans="1:14">
      <c r="A29" s="38" t="s">
        <v>37</v>
      </c>
      <c r="B29" s="38" t="s">
        <v>29</v>
      </c>
      <c r="C29" s="38" t="s">
        <v>15</v>
      </c>
      <c r="D29" s="38" t="str">
        <f t="shared" si="0"/>
        <v>DipendenteOP DIF</v>
      </c>
      <c r="E29" s="85">
        <v>3080</v>
      </c>
      <c r="F29" s="86">
        <f t="shared" si="7"/>
        <v>43120</v>
      </c>
      <c r="G29" s="39">
        <f t="shared" si="6"/>
        <v>61661.599999999999</v>
      </c>
      <c r="H29" s="39">
        <f t="shared" si="4"/>
        <v>5138.4666666666662</v>
      </c>
      <c r="I29" s="39" t="s">
        <v>13</v>
      </c>
      <c r="J29" s="60" t="s">
        <v>83</v>
      </c>
      <c r="K29" s="39"/>
      <c r="L29" s="39"/>
      <c r="M29" s="39"/>
      <c r="N29" s="39"/>
    </row>
    <row r="30" spans="1:14">
      <c r="A30" s="38" t="s">
        <v>39</v>
      </c>
      <c r="B30" s="38" t="s">
        <v>29</v>
      </c>
      <c r="C30" s="38" t="s">
        <v>15</v>
      </c>
      <c r="D30" s="38" t="str">
        <f t="shared" si="0"/>
        <v>DipendenteOP DIF</v>
      </c>
      <c r="E30" s="85">
        <v>3572</v>
      </c>
      <c r="F30" s="86">
        <f t="shared" si="7"/>
        <v>50008</v>
      </c>
      <c r="G30" s="39">
        <f t="shared" si="6"/>
        <v>71511.44</v>
      </c>
      <c r="H30" s="39">
        <f t="shared" si="4"/>
        <v>5959.2866666666669</v>
      </c>
      <c r="I30" s="39" t="s">
        <v>11</v>
      </c>
      <c r="J30" s="60" t="s">
        <v>11</v>
      </c>
      <c r="K30" s="78" t="s">
        <v>133</v>
      </c>
      <c r="L30" s="39" t="s">
        <v>125</v>
      </c>
      <c r="M30" s="82"/>
      <c r="N30" s="83"/>
    </row>
    <row r="31" spans="1:14">
      <c r="A31" s="38" t="s">
        <v>40</v>
      </c>
      <c r="B31" s="38" t="s">
        <v>29</v>
      </c>
      <c r="C31" s="38" t="s">
        <v>15</v>
      </c>
      <c r="D31" s="38" t="str">
        <f t="shared" si="0"/>
        <v>DipendenteOP DIF</v>
      </c>
      <c r="E31" s="85">
        <v>3079.51</v>
      </c>
      <c r="F31" s="86">
        <f t="shared" si="7"/>
        <v>43113.14</v>
      </c>
      <c r="G31" s="39">
        <f t="shared" si="6"/>
        <v>61651.790199999996</v>
      </c>
      <c r="H31" s="39">
        <f t="shared" si="4"/>
        <v>5137.649183333333</v>
      </c>
      <c r="I31" s="39" t="s">
        <v>11</v>
      </c>
      <c r="J31" s="60" t="s">
        <v>11</v>
      </c>
      <c r="K31" s="84" t="s">
        <v>121</v>
      </c>
      <c r="L31" s="84">
        <v>2857</v>
      </c>
      <c r="M31" s="82"/>
      <c r="N31" s="83"/>
    </row>
    <row r="32" spans="1:14">
      <c r="A32" s="38" t="s">
        <v>33</v>
      </c>
      <c r="B32" s="38" t="s">
        <v>29</v>
      </c>
      <c r="C32" s="38" t="s">
        <v>10</v>
      </c>
      <c r="D32" s="38" t="str">
        <f t="shared" si="0"/>
        <v>DipendenteOP OFF</v>
      </c>
      <c r="E32" s="85">
        <v>3687</v>
      </c>
      <c r="F32" s="86">
        <f t="shared" si="7"/>
        <v>51618</v>
      </c>
      <c r="G32" s="39">
        <f t="shared" si="6"/>
        <v>73813.739999999991</v>
      </c>
      <c r="H32" s="39">
        <f t="shared" si="4"/>
        <v>6151.1449999999995</v>
      </c>
      <c r="I32" s="39" t="s">
        <v>13</v>
      </c>
      <c r="J32" s="60" t="s">
        <v>83</v>
      </c>
      <c r="K32" s="39"/>
      <c r="L32" s="39"/>
      <c r="M32" s="82"/>
      <c r="N32" s="83"/>
    </row>
    <row r="33" spans="1:14">
      <c r="A33" s="38" t="s">
        <v>38</v>
      </c>
      <c r="B33" s="38" t="s">
        <v>29</v>
      </c>
      <c r="C33" s="38" t="s">
        <v>10</v>
      </c>
      <c r="D33" s="38" t="str">
        <f t="shared" si="0"/>
        <v>DipendenteOP OFF</v>
      </c>
      <c r="E33" s="85">
        <v>5000</v>
      </c>
      <c r="F33" s="86">
        <f t="shared" si="7"/>
        <v>70000</v>
      </c>
      <c r="G33" s="39">
        <f t="shared" si="6"/>
        <v>100100</v>
      </c>
      <c r="H33" s="39">
        <f t="shared" si="4"/>
        <v>8341.6666666666661</v>
      </c>
      <c r="I33" s="39" t="s">
        <v>11</v>
      </c>
      <c r="J33" s="60" t="s">
        <v>11</v>
      </c>
      <c r="K33" s="39" t="s">
        <v>128</v>
      </c>
      <c r="L33" s="39"/>
      <c r="M33" s="82" t="s">
        <v>72</v>
      </c>
      <c r="N33" s="83">
        <v>4178</v>
      </c>
    </row>
    <row r="34" spans="1:14" ht="5.25" customHeight="1"/>
    <row r="35" spans="1:14" ht="5.25" customHeight="1"/>
    <row r="36" spans="1:14" ht="5.25" customHeight="1"/>
    <row r="37" spans="1:14" ht="5.25" customHeight="1"/>
    <row r="38" spans="1:14" ht="5.25" customHeight="1"/>
    <row r="39" spans="1:14" ht="5.25" customHeight="1"/>
    <row r="40" spans="1:14" ht="5.25" customHeight="1"/>
    <row r="41" spans="1:14" ht="3" customHeight="1"/>
    <row r="42" spans="1:14">
      <c r="A42" s="40">
        <v>40179</v>
      </c>
    </row>
    <row r="43" spans="1:14" ht="14.25" customHeight="1">
      <c r="A43" s="37">
        <v>1.43</v>
      </c>
      <c r="B43" s="37">
        <v>1.17</v>
      </c>
    </row>
    <row r="44" spans="1:14">
      <c r="E44" s="85">
        <v>7732</v>
      </c>
      <c r="F44" s="86">
        <f>+E44*12</f>
        <v>92784</v>
      </c>
      <c r="G44" s="39">
        <f>+F44*$B$43</f>
        <v>108557.28</v>
      </c>
    </row>
    <row r="45" spans="1:14">
      <c r="E45" s="85">
        <v>5500</v>
      </c>
      <c r="F45" s="86">
        <f>+E45*14</f>
        <v>77000</v>
      </c>
      <c r="G45" s="39">
        <f>+F45*$A$43</f>
        <v>110110</v>
      </c>
    </row>
    <row r="46" spans="1:14">
      <c r="E46" s="37">
        <f>+E45*(1-0.43)</f>
        <v>3135.0000000000005</v>
      </c>
      <c r="F46" s="37">
        <f>+E46*14</f>
        <v>43890.000000000007</v>
      </c>
      <c r="G46" s="37">
        <f>4400*12</f>
        <v>52800</v>
      </c>
    </row>
    <row r="47" spans="1:14">
      <c r="A47" s="90"/>
      <c r="B47" s="90" t="s">
        <v>78</v>
      </c>
      <c r="C47" s="90"/>
    </row>
    <row r="48" spans="1:14">
      <c r="A48" s="90" t="s">
        <v>74</v>
      </c>
      <c r="B48" s="90" t="s">
        <v>77</v>
      </c>
      <c r="C48" s="90" t="s">
        <v>79</v>
      </c>
      <c r="E48" s="41" t="s">
        <v>134</v>
      </c>
      <c r="F48" s="41" t="s">
        <v>86</v>
      </c>
      <c r="H48" s="41" t="s">
        <v>130</v>
      </c>
      <c r="I48" s="41" t="s">
        <v>131</v>
      </c>
      <c r="J48" s="41" t="s">
        <v>129</v>
      </c>
    </row>
    <row r="49" spans="1:10">
      <c r="A49" s="91" t="s">
        <v>69</v>
      </c>
      <c r="B49" s="92">
        <v>2</v>
      </c>
      <c r="C49" s="93">
        <v>12434.470000000001</v>
      </c>
      <c r="E49" s="81">
        <v>12434.470000000001</v>
      </c>
      <c r="F49" s="101">
        <v>12434.470000000001</v>
      </c>
      <c r="H49" s="87">
        <f>+E49-F49</f>
        <v>0</v>
      </c>
      <c r="I49" s="81">
        <v>12434.470000000001</v>
      </c>
      <c r="J49" s="81">
        <v>12434.470000000001</v>
      </c>
    </row>
    <row r="50" spans="1:10">
      <c r="A50" s="94" t="s">
        <v>44</v>
      </c>
      <c r="B50" s="92">
        <v>2</v>
      </c>
      <c r="C50" s="93">
        <v>12434.470000000001</v>
      </c>
      <c r="E50" s="81">
        <v>12434.470000000001</v>
      </c>
      <c r="F50" s="102">
        <v>12434.47</v>
      </c>
      <c r="H50" s="87">
        <f t="shared" ref="H50:H67" si="8">+E50-F50</f>
        <v>0</v>
      </c>
      <c r="I50" s="81">
        <v>12434.470000000001</v>
      </c>
      <c r="J50" s="81">
        <v>12434.470000000001</v>
      </c>
    </row>
    <row r="51" spans="1:10">
      <c r="A51" s="91" t="s">
        <v>9</v>
      </c>
      <c r="B51" s="92">
        <v>13</v>
      </c>
      <c r="C51" s="93">
        <v>6191.38</v>
      </c>
      <c r="E51" s="81">
        <v>6218.7449999999999</v>
      </c>
      <c r="F51" s="101">
        <v>6197.5875000000005</v>
      </c>
      <c r="H51" s="87">
        <f t="shared" si="8"/>
        <v>21.157499999999345</v>
      </c>
      <c r="I51" s="81">
        <v>6165.0225</v>
      </c>
      <c r="J51" s="81">
        <v>6165.0225</v>
      </c>
    </row>
    <row r="52" spans="1:10">
      <c r="A52" s="94" t="s">
        <v>32</v>
      </c>
      <c r="B52" s="92">
        <v>1</v>
      </c>
      <c r="C52" s="93">
        <v>2340</v>
      </c>
      <c r="E52" s="81">
        <v>2340</v>
      </c>
      <c r="F52" s="102">
        <v>2086.1099999999997</v>
      </c>
      <c r="H52" s="87">
        <f t="shared" si="8"/>
        <v>253.89000000000033</v>
      </c>
      <c r="I52" s="81">
        <v>2086.1099999999997</v>
      </c>
      <c r="J52" s="81">
        <v>2086.1099999999997</v>
      </c>
    </row>
    <row r="53" spans="1:10">
      <c r="A53" s="94" t="s">
        <v>21</v>
      </c>
      <c r="B53" s="92">
        <v>1</v>
      </c>
      <c r="C53" s="93">
        <v>5649.9299999999994</v>
      </c>
      <c r="E53" s="81">
        <v>5649.9299999999994</v>
      </c>
      <c r="F53" s="102">
        <v>5649.9299999999994</v>
      </c>
      <c r="H53" s="87">
        <f t="shared" si="8"/>
        <v>0</v>
      </c>
      <c r="I53" s="81">
        <v>5649.9299999999994</v>
      </c>
      <c r="J53" s="81">
        <v>5649.9299999999994</v>
      </c>
    </row>
    <row r="54" spans="1:10">
      <c r="A54" s="94" t="s">
        <v>24</v>
      </c>
      <c r="B54" s="92">
        <v>1</v>
      </c>
      <c r="C54" s="93">
        <v>4290.3899999999994</v>
      </c>
      <c r="E54" s="81">
        <v>4290.3899999999994</v>
      </c>
      <c r="F54" s="102">
        <v>4290.3899999999994</v>
      </c>
      <c r="H54" s="87">
        <f t="shared" si="8"/>
        <v>0</v>
      </c>
      <c r="I54" s="81">
        <v>3899.6099999999997</v>
      </c>
      <c r="J54" s="81">
        <v>3899.6099999999997</v>
      </c>
    </row>
    <row r="55" spans="1:10">
      <c r="A55" s="94" t="s">
        <v>15</v>
      </c>
      <c r="B55" s="92">
        <v>1</v>
      </c>
      <c r="C55" s="93">
        <v>5089.5</v>
      </c>
      <c r="E55" s="81">
        <v>5089.5</v>
      </c>
      <c r="F55" s="102">
        <v>5089.5</v>
      </c>
      <c r="H55" s="87">
        <f t="shared" si="8"/>
        <v>0</v>
      </c>
      <c r="I55" s="81">
        <v>5089.5</v>
      </c>
      <c r="J55" s="81">
        <v>5089.5</v>
      </c>
    </row>
    <row r="56" spans="1:10">
      <c r="A56" s="94" t="s">
        <v>10</v>
      </c>
      <c r="B56" s="92">
        <v>9</v>
      </c>
      <c r="C56" s="93">
        <v>7013.1244444444437</v>
      </c>
      <c r="E56" s="81">
        <v>7156.8899999999994</v>
      </c>
      <c r="F56" s="102">
        <v>7156.8899999999994</v>
      </c>
      <c r="H56" s="87">
        <f t="shared" si="8"/>
        <v>0</v>
      </c>
      <c r="I56" s="81">
        <v>7156.8899999999994</v>
      </c>
      <c r="J56" s="81">
        <v>7156.8899999999994</v>
      </c>
    </row>
    <row r="57" spans="1:10">
      <c r="A57" s="91" t="s">
        <v>26</v>
      </c>
      <c r="B57" s="92">
        <v>3</v>
      </c>
      <c r="C57" s="93">
        <v>5123.4222222222224</v>
      </c>
      <c r="E57" s="81">
        <v>5685.1333333333332</v>
      </c>
      <c r="F57" s="101">
        <v>5685.1333333333332</v>
      </c>
      <c r="H57" s="87">
        <f t="shared" si="8"/>
        <v>0</v>
      </c>
      <c r="I57" s="81">
        <v>5685.1333333333332</v>
      </c>
      <c r="J57" s="81">
        <v>5685.1333333333332</v>
      </c>
    </row>
    <row r="58" spans="1:10">
      <c r="A58" s="94" t="s">
        <v>15</v>
      </c>
      <c r="B58" s="92">
        <v>1</v>
      </c>
      <c r="C58" s="93">
        <v>7203.6</v>
      </c>
      <c r="E58" s="81">
        <v>7203.6</v>
      </c>
      <c r="F58" s="102">
        <v>7203.6</v>
      </c>
      <c r="H58" s="87">
        <f t="shared" si="8"/>
        <v>0</v>
      </c>
      <c r="I58" s="81">
        <v>7203.6</v>
      </c>
      <c r="J58" s="81">
        <v>7203.6</v>
      </c>
    </row>
    <row r="59" spans="1:10">
      <c r="A59" s="94" t="s">
        <v>10</v>
      </c>
      <c r="B59" s="92">
        <v>2</v>
      </c>
      <c r="C59" s="93">
        <v>4083.3333333333335</v>
      </c>
      <c r="E59" s="81">
        <v>4166.666666666667</v>
      </c>
      <c r="F59" s="102">
        <v>4166.666666666667</v>
      </c>
      <c r="H59" s="87">
        <f t="shared" si="8"/>
        <v>0</v>
      </c>
      <c r="I59" s="81">
        <v>4166.666666666667</v>
      </c>
      <c r="J59" s="81">
        <v>4166.666666666667</v>
      </c>
    </row>
    <row r="60" spans="1:10">
      <c r="A60" s="91" t="s">
        <v>29</v>
      </c>
      <c r="B60" s="92">
        <v>13</v>
      </c>
      <c r="C60" s="93">
        <v>6344.6839500000006</v>
      </c>
      <c r="E60" s="81">
        <v>6344.6839500000006</v>
      </c>
      <c r="F60" s="101">
        <v>6149.5787833333343</v>
      </c>
      <c r="H60" s="87">
        <f t="shared" si="8"/>
        <v>195.10516666666626</v>
      </c>
      <c r="I60" s="81">
        <v>6121.0233333333344</v>
      </c>
      <c r="J60" s="81">
        <v>6149.5787833333343</v>
      </c>
    </row>
    <row r="61" spans="1:10">
      <c r="A61" s="94" t="s">
        <v>32</v>
      </c>
      <c r="B61" s="92">
        <v>2</v>
      </c>
      <c r="C61" s="93">
        <v>6654.3977500000001</v>
      </c>
      <c r="E61" s="81">
        <v>6654.3977500000001</v>
      </c>
      <c r="F61" s="102">
        <v>5791.6191666666664</v>
      </c>
      <c r="H61" s="87">
        <f t="shared" si="8"/>
        <v>862.7785833333337</v>
      </c>
      <c r="I61" s="81">
        <v>5791.6191666666664</v>
      </c>
      <c r="J61" s="81">
        <v>5791.6191666666664</v>
      </c>
    </row>
    <row r="62" spans="1:10">
      <c r="A62" s="94" t="s">
        <v>21</v>
      </c>
      <c r="B62" s="92">
        <v>1</v>
      </c>
      <c r="C62" s="93">
        <v>5181.8433333333332</v>
      </c>
      <c r="E62" s="81">
        <v>5181.8433333333332</v>
      </c>
      <c r="F62" s="102">
        <v>5181.8433333333332</v>
      </c>
      <c r="H62" s="100">
        <f t="shared" si="8"/>
        <v>0</v>
      </c>
      <c r="I62" s="81">
        <v>5181.8433333333332</v>
      </c>
      <c r="J62" s="81">
        <v>5181.8433333333332</v>
      </c>
    </row>
    <row r="63" spans="1:10">
      <c r="A63" s="94" t="s">
        <v>24</v>
      </c>
      <c r="B63" s="92">
        <v>2</v>
      </c>
      <c r="C63" s="93">
        <v>6323.8174999999992</v>
      </c>
      <c r="E63" s="81">
        <v>6323.8174999999992</v>
      </c>
      <c r="F63" s="102">
        <v>6323.8174999999992</v>
      </c>
      <c r="H63" s="87">
        <f t="shared" si="8"/>
        <v>0</v>
      </c>
      <c r="I63" s="81">
        <v>6323.8174999999992</v>
      </c>
      <c r="J63" s="81">
        <v>6323.8174999999992</v>
      </c>
    </row>
    <row r="64" spans="1:10">
      <c r="A64" s="94" t="s">
        <v>15</v>
      </c>
      <c r="B64" s="92">
        <v>6</v>
      </c>
      <c r="C64" s="93">
        <v>6141.6343083333331</v>
      </c>
      <c r="E64" s="81">
        <v>6141.6343083333331</v>
      </c>
      <c r="F64" s="102">
        <v>6006.4993083333329</v>
      </c>
      <c r="H64" s="87">
        <f t="shared" si="8"/>
        <v>135.13500000000022</v>
      </c>
      <c r="I64" s="81">
        <v>5944.6291666666657</v>
      </c>
      <c r="J64" s="81">
        <v>6006.4993083333329</v>
      </c>
    </row>
    <row r="65" spans="1:10">
      <c r="A65" s="94" t="s">
        <v>10</v>
      </c>
      <c r="B65" s="92">
        <v>2</v>
      </c>
      <c r="C65" s="93">
        <v>7246.4058333333323</v>
      </c>
      <c r="E65" s="81">
        <v>7246.4058333333323</v>
      </c>
      <c r="F65" s="102">
        <v>7246.4058333333323</v>
      </c>
      <c r="H65" s="87">
        <f t="shared" si="8"/>
        <v>0</v>
      </c>
      <c r="I65" s="81">
        <v>7246.4058333333323</v>
      </c>
      <c r="J65" s="81">
        <v>7246.4058333333323</v>
      </c>
    </row>
    <row r="66" spans="1:10">
      <c r="A66" s="91" t="s">
        <v>76</v>
      </c>
      <c r="B66" s="92">
        <v>31</v>
      </c>
      <c r="C66" s="93">
        <v>6555.0980005376341</v>
      </c>
      <c r="E66" s="81">
        <v>7246.4058333333323</v>
      </c>
      <c r="F66" s="103"/>
      <c r="H66" s="87">
        <f t="shared" si="8"/>
        <v>7246.4058333333323</v>
      </c>
      <c r="I66" s="81">
        <v>6544.5786206896555</v>
      </c>
      <c r="J66" s="81">
        <v>6557.3793396551719</v>
      </c>
    </row>
    <row r="67" spans="1:10">
      <c r="A67"/>
      <c r="B67"/>
      <c r="C67"/>
      <c r="E67" s="81"/>
      <c r="F67" s="81"/>
      <c r="H67" s="87">
        <f t="shared" si="8"/>
        <v>0</v>
      </c>
      <c r="J67" s="37"/>
    </row>
    <row r="68" spans="1:10">
      <c r="A68"/>
      <c r="B68"/>
      <c r="C68"/>
      <c r="E68" s="81"/>
      <c r="F68" s="81"/>
    </row>
    <row r="69" spans="1:10">
      <c r="A69"/>
      <c r="B69"/>
      <c r="C69"/>
    </row>
  </sheetData>
  <sortState ref="A3:N33">
    <sortCondition ref="B3:B33"/>
  </sortState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7" sqref="F7"/>
    </sheetView>
  </sheetViews>
  <sheetFormatPr defaultRowHeight="15"/>
  <cols>
    <col min="1" max="1" width="20.140625" style="37" customWidth="1"/>
    <col min="2" max="2" width="26.42578125" style="37" customWidth="1"/>
    <col min="3" max="3" width="27.8554687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2" si="0">+B3&amp;C3</f>
        <v xml:space="preserve">Amministratore Direzione </v>
      </c>
      <c r="E3" s="85">
        <v>11621</v>
      </c>
      <c r="F3" s="86">
        <f t="shared" ref="F3:F17" si="1">+E3*12</f>
        <v>139452</v>
      </c>
      <c r="G3" s="39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85">
        <v>11621</v>
      </c>
      <c r="F4" s="86">
        <f t="shared" si="1"/>
        <v>139452</v>
      </c>
      <c r="G4" s="39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46</v>
      </c>
      <c r="B5" s="38" t="s">
        <v>9</v>
      </c>
      <c r="C5" s="38" t="s">
        <v>32</v>
      </c>
      <c r="D5" s="38" t="str">
        <f t="shared" si="0"/>
        <v>CollaboratoreAMM</v>
      </c>
      <c r="E5" s="85">
        <v>2000</v>
      </c>
      <c r="F5" s="86">
        <f t="shared" si="1"/>
        <v>24000</v>
      </c>
      <c r="G5" s="39">
        <f t="shared" ref="G5:G16" si="2">+F5*$B$43</f>
        <v>28080</v>
      </c>
      <c r="H5" s="39">
        <f t="shared" ref="H5:H16" si="3">+E5*$B$43</f>
        <v>2340</v>
      </c>
      <c r="I5" s="39" t="s">
        <v>13</v>
      </c>
      <c r="J5" s="60" t="s">
        <v>83</v>
      </c>
      <c r="K5" s="78" t="s">
        <v>133</v>
      </c>
      <c r="L5" s="39">
        <v>21000</v>
      </c>
      <c r="M5" s="39"/>
      <c r="N5" s="39"/>
    </row>
    <row r="6" spans="1:14">
      <c r="A6" s="38" t="s">
        <v>20</v>
      </c>
      <c r="B6" s="38" t="s">
        <v>9</v>
      </c>
      <c r="C6" s="38" t="s">
        <v>21</v>
      </c>
      <c r="D6" s="38" t="str">
        <f t="shared" si="0"/>
        <v>CollaboratoreCOMM DIF</v>
      </c>
      <c r="E6" s="85">
        <v>4829</v>
      </c>
      <c r="F6" s="86">
        <f t="shared" si="1"/>
        <v>57948</v>
      </c>
      <c r="G6" s="39">
        <f t="shared" si="2"/>
        <v>67799.159999999989</v>
      </c>
      <c r="H6" s="39">
        <f t="shared" si="3"/>
        <v>5649.9299999999994</v>
      </c>
      <c r="I6" s="39" t="s">
        <v>11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85">
        <v>3667</v>
      </c>
      <c r="F7" s="86">
        <f t="shared" si="1"/>
        <v>44004</v>
      </c>
      <c r="G7" s="39">
        <f t="shared" si="2"/>
        <v>51484.68</v>
      </c>
      <c r="H7" s="39">
        <f t="shared" si="3"/>
        <v>4290.3899999999994</v>
      </c>
      <c r="I7" s="39" t="s">
        <v>11</v>
      </c>
      <c r="J7" s="60" t="s">
        <v>11</v>
      </c>
      <c r="K7" s="78" t="s">
        <v>121</v>
      </c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85">
        <v>4350</v>
      </c>
      <c r="F8" s="86">
        <f t="shared" si="1"/>
        <v>52200</v>
      </c>
      <c r="G8" s="39">
        <f t="shared" si="2"/>
        <v>61073.999999999993</v>
      </c>
      <c r="H8" s="39">
        <f t="shared" si="3"/>
        <v>5089.5</v>
      </c>
      <c r="I8" s="39" t="s">
        <v>13</v>
      </c>
      <c r="J8" s="60" t="s">
        <v>11</v>
      </c>
      <c r="K8" s="78" t="s">
        <v>119</v>
      </c>
      <c r="L8" s="39">
        <v>3570</v>
      </c>
      <c r="M8" s="39" t="s">
        <v>120</v>
      </c>
      <c r="N8" s="39"/>
    </row>
    <row r="9" spans="1:14">
      <c r="A9" s="38" t="s">
        <v>8</v>
      </c>
      <c r="B9" s="38" t="s">
        <v>9</v>
      </c>
      <c r="C9" s="38" t="s">
        <v>10</v>
      </c>
      <c r="D9" s="38" t="str">
        <f t="shared" si="0"/>
        <v>CollaboratoreOP OFF</v>
      </c>
      <c r="E9" s="85">
        <v>6767</v>
      </c>
      <c r="F9" s="86">
        <f t="shared" si="1"/>
        <v>81204</v>
      </c>
      <c r="G9" s="39">
        <f t="shared" si="2"/>
        <v>95008.68</v>
      </c>
      <c r="H9" s="39">
        <f t="shared" si="3"/>
        <v>7917.3899999999994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12</v>
      </c>
      <c r="B10" s="38" t="s">
        <v>9</v>
      </c>
      <c r="C10" s="38" t="s">
        <v>10</v>
      </c>
      <c r="D10" s="38" t="str">
        <f t="shared" si="0"/>
        <v>CollaboratoreOP OFF</v>
      </c>
      <c r="E10" s="85">
        <v>6767</v>
      </c>
      <c r="F10" s="86">
        <f t="shared" si="1"/>
        <v>81204</v>
      </c>
      <c r="G10" s="39">
        <f t="shared" si="2"/>
        <v>95008.68</v>
      </c>
      <c r="H10" s="39">
        <f t="shared" si="3"/>
        <v>7917.3899999999994</v>
      </c>
      <c r="I10" s="39" t="s">
        <v>13</v>
      </c>
      <c r="J10" s="60" t="s">
        <v>11</v>
      </c>
      <c r="K10" s="39" t="s">
        <v>124</v>
      </c>
      <c r="L10" s="39"/>
      <c r="M10" s="39"/>
      <c r="N10" s="39"/>
    </row>
    <row r="11" spans="1:14">
      <c r="A11" s="38" t="s">
        <v>16</v>
      </c>
      <c r="B11" s="38" t="s">
        <v>9</v>
      </c>
      <c r="C11" s="38" t="s">
        <v>10</v>
      </c>
      <c r="D11" s="38" t="str">
        <f t="shared" si="0"/>
        <v>CollaboratoreOP OFF</v>
      </c>
      <c r="E11" s="85">
        <v>6605</v>
      </c>
      <c r="F11" s="86">
        <f t="shared" si="1"/>
        <v>79260</v>
      </c>
      <c r="G11" s="39">
        <f t="shared" si="2"/>
        <v>92734.2</v>
      </c>
      <c r="H11" s="39">
        <f t="shared" si="3"/>
        <v>7727.8499999999995</v>
      </c>
      <c r="I11" s="39" t="s">
        <v>13</v>
      </c>
      <c r="J11" s="60" t="s">
        <v>83</v>
      </c>
      <c r="K11" s="39" t="s">
        <v>127</v>
      </c>
      <c r="L11" s="39"/>
      <c r="M11" s="39"/>
      <c r="N11" s="39"/>
    </row>
    <row r="12" spans="1:14">
      <c r="A12" s="38" t="s">
        <v>17</v>
      </c>
      <c r="B12" s="38" t="s">
        <v>9</v>
      </c>
      <c r="C12" s="38" t="s">
        <v>10</v>
      </c>
      <c r="D12" s="38" t="str">
        <f t="shared" si="0"/>
        <v>CollaboratoreOP OFF</v>
      </c>
      <c r="E12" s="85">
        <v>4250</v>
      </c>
      <c r="F12" s="86">
        <f t="shared" si="1"/>
        <v>51000</v>
      </c>
      <c r="G12" s="39">
        <f t="shared" si="2"/>
        <v>59670</v>
      </c>
      <c r="H12" s="39">
        <f t="shared" si="3"/>
        <v>4972.5</v>
      </c>
      <c r="I12" s="39" t="s">
        <v>13</v>
      </c>
      <c r="J12" s="60" t="s">
        <v>11</v>
      </c>
      <c r="K12" s="39" t="s">
        <v>119</v>
      </c>
      <c r="L12" s="39">
        <v>3820</v>
      </c>
      <c r="M12" s="39"/>
      <c r="N12" s="39"/>
    </row>
    <row r="13" spans="1:14">
      <c r="A13" s="38" t="s">
        <v>18</v>
      </c>
      <c r="B13" s="38" t="s">
        <v>9</v>
      </c>
      <c r="C13" s="38" t="s">
        <v>10</v>
      </c>
      <c r="D13" s="38" t="str">
        <f t="shared" si="0"/>
        <v>CollaboratoreOP OFF</v>
      </c>
      <c r="E13" s="85">
        <v>6600</v>
      </c>
      <c r="F13" s="86">
        <f t="shared" si="1"/>
        <v>79200</v>
      </c>
      <c r="G13" s="39">
        <f t="shared" si="2"/>
        <v>92664</v>
      </c>
      <c r="H13" s="39">
        <f t="shared" si="3"/>
        <v>7721.9999999999991</v>
      </c>
      <c r="I13" s="39" t="s">
        <v>13</v>
      </c>
      <c r="J13" s="60" t="s">
        <v>11</v>
      </c>
      <c r="K13" s="39" t="s">
        <v>119</v>
      </c>
      <c r="L13" s="35">
        <v>5793</v>
      </c>
      <c r="M13" s="39"/>
      <c r="N13" s="39"/>
    </row>
    <row r="14" spans="1:14">
      <c r="A14" s="38" t="s">
        <v>19</v>
      </c>
      <c r="B14" s="38" t="s">
        <v>9</v>
      </c>
      <c r="C14" s="38" t="s">
        <v>10</v>
      </c>
      <c r="D14" s="38" t="str">
        <f t="shared" si="0"/>
        <v>CollaboratoreOP OFF</v>
      </c>
      <c r="E14" s="85">
        <v>6515</v>
      </c>
      <c r="F14" s="86">
        <f t="shared" si="1"/>
        <v>78180</v>
      </c>
      <c r="G14" s="39">
        <f t="shared" si="2"/>
        <v>91470.599999999991</v>
      </c>
      <c r="H14" s="39">
        <f t="shared" si="3"/>
        <v>7622.5499999999993</v>
      </c>
      <c r="I14" s="39" t="s">
        <v>13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85">
        <v>7732</v>
      </c>
      <c r="F15" s="86">
        <f t="shared" si="1"/>
        <v>92784</v>
      </c>
      <c r="G15" s="39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115</v>
      </c>
      <c r="B16" s="38" t="s">
        <v>9</v>
      </c>
      <c r="C16" s="38" t="s">
        <v>10</v>
      </c>
      <c r="D16" s="38" t="str">
        <f t="shared" si="0"/>
        <v>CollaboratoreOP OFF</v>
      </c>
      <c r="E16" s="104">
        <v>3700</v>
      </c>
      <c r="F16" s="86">
        <f t="shared" si="1"/>
        <v>44400</v>
      </c>
      <c r="G16" s="39">
        <f t="shared" si="2"/>
        <v>51948</v>
      </c>
      <c r="H16" s="39">
        <f t="shared" si="3"/>
        <v>4329</v>
      </c>
      <c r="I16" s="39" t="s">
        <v>13</v>
      </c>
      <c r="J16" s="60" t="s">
        <v>11</v>
      </c>
      <c r="K16" s="39" t="s">
        <v>132</v>
      </c>
      <c r="L16" s="39"/>
      <c r="M16" s="39"/>
      <c r="N16" s="39"/>
    </row>
    <row r="17" spans="1:14">
      <c r="A17" s="38" t="s">
        <v>25</v>
      </c>
      <c r="B17" s="38" t="s">
        <v>26</v>
      </c>
      <c r="C17" s="38" t="s">
        <v>15</v>
      </c>
      <c r="D17" s="38" t="str">
        <f t="shared" si="0"/>
        <v>ConsulenteOP DIF</v>
      </c>
      <c r="E17" s="86">
        <v>6670</v>
      </c>
      <c r="F17" s="86">
        <f t="shared" si="1"/>
        <v>80040</v>
      </c>
      <c r="G17" s="39">
        <f>+F17*(1+4%)</f>
        <v>83241.600000000006</v>
      </c>
      <c r="H17" s="39">
        <f>+G17/12+E17*0.04</f>
        <v>7203.6</v>
      </c>
      <c r="I17" s="39" t="s">
        <v>13</v>
      </c>
      <c r="J17" s="60" t="s">
        <v>11</v>
      </c>
      <c r="K17" s="39" t="s">
        <v>119</v>
      </c>
      <c r="L17" s="39"/>
      <c r="M17" s="39"/>
      <c r="N17" s="39"/>
    </row>
    <row r="18" spans="1:14">
      <c r="A18" s="38" t="s">
        <v>27</v>
      </c>
      <c r="B18" s="38" t="s">
        <v>26</v>
      </c>
      <c r="C18" s="38" t="s">
        <v>10</v>
      </c>
      <c r="D18" s="38" t="str">
        <f t="shared" si="0"/>
        <v>ConsulenteOP OFF</v>
      </c>
      <c r="E18" s="86">
        <f>+F18/12</f>
        <v>4166.666666666667</v>
      </c>
      <c r="F18" s="86">
        <v>50000</v>
      </c>
      <c r="G18" s="39">
        <f>+F18</f>
        <v>50000</v>
      </c>
      <c r="H18" s="39">
        <f>+G18/12</f>
        <v>4166.666666666667</v>
      </c>
      <c r="I18" s="39" t="s">
        <v>13</v>
      </c>
      <c r="J18" s="60" t="s">
        <v>83</v>
      </c>
      <c r="K18" s="39"/>
      <c r="L18" s="39"/>
      <c r="M18" s="39"/>
      <c r="N18" s="39"/>
    </row>
    <row r="19" spans="1:14">
      <c r="A19" s="38" t="s">
        <v>31</v>
      </c>
      <c r="B19" s="38" t="s">
        <v>29</v>
      </c>
      <c r="C19" s="38" t="s">
        <v>32</v>
      </c>
      <c r="D19" s="38" t="str">
        <f t="shared" si="0"/>
        <v>DipendenteAMM</v>
      </c>
      <c r="E19" s="85">
        <v>1763</v>
      </c>
      <c r="F19" s="86">
        <f t="shared" ref="F19:F24" si="4">+E19*14</f>
        <v>24682</v>
      </c>
      <c r="G19" s="39">
        <f t="shared" ref="G19:G32" si="5">+F19*$A$43</f>
        <v>35295.26</v>
      </c>
      <c r="H19" s="39">
        <f t="shared" ref="H19:H32" si="6">+G19/12</f>
        <v>2941.271666666667</v>
      </c>
      <c r="I19" s="39" t="s">
        <v>13</v>
      </c>
      <c r="J19" s="60" t="s">
        <v>83</v>
      </c>
      <c r="K19" s="39"/>
      <c r="L19" s="39"/>
      <c r="M19" s="39"/>
      <c r="N19" s="39"/>
    </row>
    <row r="20" spans="1:14">
      <c r="A20" s="38" t="s">
        <v>41</v>
      </c>
      <c r="B20" s="38" t="s">
        <v>29</v>
      </c>
      <c r="C20" s="38" t="s">
        <v>32</v>
      </c>
      <c r="D20" s="38" t="str">
        <f t="shared" si="0"/>
        <v>DipendenteAMM</v>
      </c>
      <c r="E20" s="85">
        <v>6214.3</v>
      </c>
      <c r="F20" s="86">
        <f>+E20*14</f>
        <v>87000.2</v>
      </c>
      <c r="G20" s="39">
        <f t="shared" si="5"/>
        <v>124410.28599999999</v>
      </c>
      <c r="H20" s="39">
        <f t="shared" si="6"/>
        <v>10367.523833333333</v>
      </c>
      <c r="I20" s="39" t="s">
        <v>11</v>
      </c>
      <c r="J20" s="60" t="s">
        <v>11</v>
      </c>
      <c r="K20" s="78" t="s">
        <v>133</v>
      </c>
      <c r="L20" s="39"/>
      <c r="M20" s="39" t="s">
        <v>71</v>
      </c>
      <c r="N20" s="39">
        <v>4152</v>
      </c>
    </row>
    <row r="21" spans="1:14">
      <c r="A21" s="38" t="s">
        <v>36</v>
      </c>
      <c r="B21" s="38" t="s">
        <v>29</v>
      </c>
      <c r="C21" s="38" t="s">
        <v>21</v>
      </c>
      <c r="D21" s="38" t="str">
        <f t="shared" si="0"/>
        <v>DipendenteCOMM DIF</v>
      </c>
      <c r="E21" s="85">
        <v>3106</v>
      </c>
      <c r="F21" s="86">
        <f t="shared" si="4"/>
        <v>43484</v>
      </c>
      <c r="G21" s="39">
        <f t="shared" si="5"/>
        <v>62182.119999999995</v>
      </c>
      <c r="H21" s="39">
        <f t="shared" si="6"/>
        <v>5181.8433333333332</v>
      </c>
      <c r="I21" s="39" t="s">
        <v>11</v>
      </c>
      <c r="J21" s="60" t="s">
        <v>83</v>
      </c>
      <c r="K21" s="39"/>
      <c r="L21" s="39"/>
      <c r="M21" s="39"/>
      <c r="N21" s="39"/>
    </row>
    <row r="22" spans="1:14">
      <c r="A22" s="38" t="s">
        <v>30</v>
      </c>
      <c r="B22" s="38" t="s">
        <v>29</v>
      </c>
      <c r="C22" s="38" t="s">
        <v>24</v>
      </c>
      <c r="D22" s="38" t="str">
        <f t="shared" si="0"/>
        <v>DipendenteCOMM OFF</v>
      </c>
      <c r="E22" s="85">
        <v>4652</v>
      </c>
      <c r="F22" s="86">
        <f t="shared" si="4"/>
        <v>65128</v>
      </c>
      <c r="G22" s="39">
        <f t="shared" si="5"/>
        <v>93133.04</v>
      </c>
      <c r="H22" s="39">
        <f t="shared" si="6"/>
        <v>7761.0866666666661</v>
      </c>
      <c r="I22" s="39" t="s">
        <v>11</v>
      </c>
      <c r="J22" s="60" t="s">
        <v>83</v>
      </c>
      <c r="K22" s="39"/>
      <c r="L22" s="39"/>
      <c r="M22" s="39"/>
      <c r="N22" s="39"/>
    </row>
    <row r="23" spans="1:14">
      <c r="A23" s="38" t="s">
        <v>118</v>
      </c>
      <c r="B23" s="38" t="s">
        <v>29</v>
      </c>
      <c r="C23" s="38" t="s">
        <v>24</v>
      </c>
      <c r="D23" s="38" t="str">
        <f t="shared" si="0"/>
        <v>DipendenteCOMM OFF</v>
      </c>
      <c r="E23" s="85">
        <v>2929</v>
      </c>
      <c r="F23" s="86">
        <f t="shared" si="4"/>
        <v>41006</v>
      </c>
      <c r="G23" s="39">
        <f t="shared" si="5"/>
        <v>58638.579999999994</v>
      </c>
      <c r="H23" s="39">
        <f t="shared" si="6"/>
        <v>4886.5483333333332</v>
      </c>
      <c r="I23" s="39" t="s">
        <v>13</v>
      </c>
      <c r="J23" s="60"/>
      <c r="K23" s="39"/>
      <c r="L23" s="39"/>
      <c r="M23" s="97"/>
      <c r="N23" s="39"/>
    </row>
    <row r="24" spans="1:14">
      <c r="A24" s="38" t="s">
        <v>28</v>
      </c>
      <c r="B24" s="38" t="s">
        <v>29</v>
      </c>
      <c r="C24" s="38" t="s">
        <v>15</v>
      </c>
      <c r="D24" s="38" t="str">
        <f t="shared" si="0"/>
        <v>DipendenteOP DIF</v>
      </c>
      <c r="E24" s="85">
        <v>5035</v>
      </c>
      <c r="F24" s="86">
        <f t="shared" si="4"/>
        <v>70490</v>
      </c>
      <c r="G24" s="39">
        <f t="shared" si="5"/>
        <v>100800.7</v>
      </c>
      <c r="H24" s="39">
        <f t="shared" si="6"/>
        <v>8400.0583333333325</v>
      </c>
      <c r="I24" s="39" t="s">
        <v>11</v>
      </c>
      <c r="J24" s="60" t="s">
        <v>83</v>
      </c>
      <c r="K24" s="39"/>
      <c r="L24" s="39"/>
      <c r="M24" s="39"/>
      <c r="N24" s="39"/>
    </row>
    <row r="25" spans="1:14">
      <c r="A25" s="38" t="s">
        <v>34</v>
      </c>
      <c r="B25" s="38" t="s">
        <v>29</v>
      </c>
      <c r="C25" s="38" t="s">
        <v>15</v>
      </c>
      <c r="D25" s="38" t="str">
        <f t="shared" si="0"/>
        <v>DipendenteOP DIF</v>
      </c>
      <c r="E25" s="85">
        <f>+F25/14</f>
        <v>3214.2857142857142</v>
      </c>
      <c r="F25" s="86">
        <v>45000</v>
      </c>
      <c r="G25" s="39">
        <f t="shared" si="5"/>
        <v>64350</v>
      </c>
      <c r="H25" s="39">
        <f t="shared" si="6"/>
        <v>5362.5</v>
      </c>
      <c r="I25" s="39" t="s">
        <v>13</v>
      </c>
      <c r="J25" s="60" t="s">
        <v>11</v>
      </c>
      <c r="K25" s="39" t="s">
        <v>110</v>
      </c>
      <c r="L25" s="39">
        <v>2714</v>
      </c>
      <c r="M25" s="39" t="s">
        <v>111</v>
      </c>
      <c r="N25" s="39"/>
    </row>
    <row r="26" spans="1:14">
      <c r="A26" s="38" t="s">
        <v>35</v>
      </c>
      <c r="B26" s="38" t="s">
        <v>29</v>
      </c>
      <c r="C26" s="38" t="s">
        <v>15</v>
      </c>
      <c r="D26" s="38" t="str">
        <f t="shared" si="0"/>
        <v>DipendenteOP DIF</v>
      </c>
      <c r="E26" s="85">
        <v>4107</v>
      </c>
      <c r="F26" s="86">
        <f t="shared" ref="F26:F31" si="7">+E26*14</f>
        <v>57498</v>
      </c>
      <c r="G26" s="39">
        <f t="shared" si="5"/>
        <v>82222.14</v>
      </c>
      <c r="H26" s="39">
        <f t="shared" si="6"/>
        <v>6851.8450000000003</v>
      </c>
      <c r="I26" s="39" t="s">
        <v>11</v>
      </c>
      <c r="J26" s="60" t="s">
        <v>83</v>
      </c>
      <c r="K26" s="39"/>
      <c r="L26" s="39"/>
      <c r="M26" s="39"/>
      <c r="N26" s="39"/>
    </row>
    <row r="27" spans="1:14">
      <c r="A27" s="38" t="s">
        <v>37</v>
      </c>
      <c r="B27" s="38" t="s">
        <v>29</v>
      </c>
      <c r="C27" s="38" t="s">
        <v>15</v>
      </c>
      <c r="D27" s="38" t="str">
        <f t="shared" si="0"/>
        <v>DipendenteOP DIF</v>
      </c>
      <c r="E27" s="85">
        <v>3080</v>
      </c>
      <c r="F27" s="86">
        <f t="shared" si="7"/>
        <v>43120</v>
      </c>
      <c r="G27" s="39">
        <f t="shared" si="5"/>
        <v>61661.599999999999</v>
      </c>
      <c r="H27" s="39">
        <f t="shared" si="6"/>
        <v>5138.4666666666662</v>
      </c>
      <c r="I27" s="39" t="s">
        <v>13</v>
      </c>
      <c r="J27" s="60" t="s">
        <v>83</v>
      </c>
      <c r="K27" s="39"/>
      <c r="L27" s="39"/>
      <c r="M27" s="39"/>
      <c r="N27" s="39"/>
    </row>
    <row r="28" spans="1:14">
      <c r="A28" s="38" t="s">
        <v>39</v>
      </c>
      <c r="B28" s="38" t="s">
        <v>29</v>
      </c>
      <c r="C28" s="38" t="s">
        <v>15</v>
      </c>
      <c r="D28" s="38" t="str">
        <f t="shared" si="0"/>
        <v>DipendenteOP DIF</v>
      </c>
      <c r="E28" s="85">
        <v>3572</v>
      </c>
      <c r="F28" s="86">
        <f t="shared" si="7"/>
        <v>50008</v>
      </c>
      <c r="G28" s="39">
        <f t="shared" si="5"/>
        <v>71511.44</v>
      </c>
      <c r="H28" s="39">
        <f t="shared" si="6"/>
        <v>5959.2866666666669</v>
      </c>
      <c r="I28" s="39" t="s">
        <v>11</v>
      </c>
      <c r="J28" s="60" t="s">
        <v>11</v>
      </c>
      <c r="K28" s="78" t="s">
        <v>133</v>
      </c>
      <c r="L28" s="39" t="s">
        <v>125</v>
      </c>
      <c r="M28" s="39"/>
      <c r="N28" s="39"/>
    </row>
    <row r="29" spans="1:14">
      <c r="A29" s="38" t="s">
        <v>40</v>
      </c>
      <c r="B29" s="38" t="s">
        <v>29</v>
      </c>
      <c r="C29" s="38" t="s">
        <v>15</v>
      </c>
      <c r="D29" s="38" t="str">
        <f t="shared" si="0"/>
        <v>DipendenteOP DIF</v>
      </c>
      <c r="E29" s="85">
        <v>3079.51</v>
      </c>
      <c r="F29" s="86">
        <f t="shared" si="7"/>
        <v>43113.14</v>
      </c>
      <c r="G29" s="39">
        <f t="shared" si="5"/>
        <v>61651.790199999996</v>
      </c>
      <c r="H29" s="39">
        <f t="shared" si="6"/>
        <v>5137.649183333333</v>
      </c>
      <c r="I29" s="39" t="s">
        <v>11</v>
      </c>
      <c r="J29" s="60" t="s">
        <v>11</v>
      </c>
      <c r="K29" s="84" t="s">
        <v>121</v>
      </c>
      <c r="L29" s="84">
        <v>2857</v>
      </c>
      <c r="M29" s="39"/>
      <c r="N29" s="39"/>
    </row>
    <row r="30" spans="1:14">
      <c r="A30" s="38" t="s">
        <v>33</v>
      </c>
      <c r="B30" s="38" t="s">
        <v>29</v>
      </c>
      <c r="C30" s="38" t="s">
        <v>10</v>
      </c>
      <c r="D30" s="38" t="str">
        <f t="shared" si="0"/>
        <v>DipendenteOP OFF</v>
      </c>
      <c r="E30" s="85">
        <v>3687</v>
      </c>
      <c r="F30" s="86">
        <f t="shared" si="7"/>
        <v>51618</v>
      </c>
      <c r="G30" s="39">
        <f t="shared" si="5"/>
        <v>73813.739999999991</v>
      </c>
      <c r="H30" s="39">
        <f t="shared" si="6"/>
        <v>6151.1449999999995</v>
      </c>
      <c r="I30" s="39" t="s">
        <v>13</v>
      </c>
      <c r="J30" s="60" t="s">
        <v>83</v>
      </c>
      <c r="K30" s="39"/>
      <c r="L30" s="39"/>
      <c r="M30" s="82"/>
      <c r="N30" s="83"/>
    </row>
    <row r="31" spans="1:14">
      <c r="A31" s="38" t="s">
        <v>38</v>
      </c>
      <c r="B31" s="38" t="s">
        <v>29</v>
      </c>
      <c r="C31" s="38" t="s">
        <v>10</v>
      </c>
      <c r="D31" s="38" t="str">
        <f t="shared" si="0"/>
        <v>DipendenteOP OFF</v>
      </c>
      <c r="E31" s="85">
        <v>5000</v>
      </c>
      <c r="F31" s="86">
        <f t="shared" si="7"/>
        <v>70000</v>
      </c>
      <c r="G31" s="39">
        <f t="shared" si="5"/>
        <v>100100</v>
      </c>
      <c r="H31" s="39">
        <f t="shared" si="6"/>
        <v>8341.6666666666661</v>
      </c>
      <c r="I31" s="39" t="s">
        <v>11</v>
      </c>
      <c r="J31" s="60" t="s">
        <v>11</v>
      </c>
      <c r="K31" s="39" t="s">
        <v>128</v>
      </c>
      <c r="L31" s="39"/>
      <c r="M31" s="82" t="s">
        <v>72</v>
      </c>
      <c r="N31" s="83">
        <v>4178</v>
      </c>
    </row>
    <row r="32" spans="1:14">
      <c r="A32" s="38" t="s">
        <v>135</v>
      </c>
      <c r="B32" s="38" t="s">
        <v>9</v>
      </c>
      <c r="C32" s="38" t="s">
        <v>10</v>
      </c>
      <c r="D32" s="38" t="str">
        <f t="shared" si="0"/>
        <v>CollaboratoreOP OFF</v>
      </c>
      <c r="E32" s="85">
        <v>4100</v>
      </c>
      <c r="F32" s="86">
        <f>+E32*12</f>
        <v>49200</v>
      </c>
      <c r="G32" s="39">
        <f t="shared" si="5"/>
        <v>70356</v>
      </c>
      <c r="H32" s="39">
        <f t="shared" si="6"/>
        <v>5863</v>
      </c>
      <c r="I32" s="39" t="s">
        <v>13</v>
      </c>
      <c r="J32" s="60"/>
      <c r="K32" s="78" t="s">
        <v>106</v>
      </c>
      <c r="L32" s="78">
        <v>2400</v>
      </c>
      <c r="M32" s="95" t="s">
        <v>107</v>
      </c>
      <c r="N32" s="96"/>
    </row>
    <row r="33" spans="1:10" ht="5.25" customHeight="1"/>
    <row r="34" spans="1:10" ht="5.25" customHeight="1"/>
    <row r="35" spans="1:10" ht="5.25" customHeight="1"/>
    <row r="36" spans="1:10" ht="5.25" customHeight="1"/>
    <row r="37" spans="1:10" ht="5.25" customHeight="1"/>
    <row r="38" spans="1:10" ht="5.25" customHeight="1"/>
    <row r="39" spans="1:10" ht="5.25" customHeight="1"/>
    <row r="40" spans="1:10" ht="5.25" customHeight="1"/>
    <row r="41" spans="1:10" ht="3" customHeight="1"/>
    <row r="42" spans="1:10">
      <c r="A42" s="40">
        <v>40179</v>
      </c>
    </row>
    <row r="43" spans="1:10" ht="14.25" customHeight="1">
      <c r="A43" s="37">
        <v>1.43</v>
      </c>
      <c r="B43" s="37">
        <v>1.17</v>
      </c>
    </row>
    <row r="47" spans="1:10">
      <c r="A47" s="90"/>
      <c r="B47" s="90" t="s">
        <v>78</v>
      </c>
      <c r="C47" s="90"/>
    </row>
    <row r="48" spans="1:10">
      <c r="A48" s="90" t="s">
        <v>74</v>
      </c>
      <c r="B48" s="90" t="s">
        <v>77</v>
      </c>
      <c r="C48" s="90" t="s">
        <v>79</v>
      </c>
      <c r="E48" s="41" t="s">
        <v>134</v>
      </c>
      <c r="F48" s="41" t="s">
        <v>86</v>
      </c>
      <c r="H48" s="41" t="s">
        <v>130</v>
      </c>
      <c r="I48" s="41" t="s">
        <v>131</v>
      </c>
      <c r="J48" s="41" t="s">
        <v>129</v>
      </c>
    </row>
    <row r="49" spans="1:10">
      <c r="A49" s="91" t="s">
        <v>69</v>
      </c>
      <c r="B49" s="92">
        <v>2</v>
      </c>
      <c r="C49" s="93">
        <v>12434.470000000001</v>
      </c>
      <c r="E49" s="81">
        <v>12434.470000000001</v>
      </c>
      <c r="F49" s="101">
        <v>12434.470000000001</v>
      </c>
      <c r="H49" s="87">
        <f>+E49-F49</f>
        <v>0</v>
      </c>
      <c r="I49" s="81">
        <v>12434.470000000001</v>
      </c>
      <c r="J49" s="81">
        <v>12434.470000000001</v>
      </c>
    </row>
    <row r="50" spans="1:10">
      <c r="A50" s="94" t="s">
        <v>44</v>
      </c>
      <c r="B50" s="92">
        <v>2</v>
      </c>
      <c r="C50" s="93">
        <v>12434.470000000001</v>
      </c>
      <c r="E50" s="81">
        <v>12434.470000000001</v>
      </c>
      <c r="F50" s="102">
        <v>12434.47</v>
      </c>
      <c r="H50" s="87">
        <f t="shared" ref="H50:H67" si="8">+E50-F50</f>
        <v>0</v>
      </c>
      <c r="I50" s="81">
        <v>12434.470000000001</v>
      </c>
      <c r="J50" s="81">
        <v>12434.470000000001</v>
      </c>
    </row>
    <row r="51" spans="1:10">
      <c r="A51" s="91" t="s">
        <v>9</v>
      </c>
      <c r="B51" s="92">
        <v>13</v>
      </c>
      <c r="C51" s="93">
        <v>6191.38</v>
      </c>
      <c r="E51" s="81">
        <v>6218.7449999999999</v>
      </c>
      <c r="F51" s="101">
        <v>6197.5875000000005</v>
      </c>
      <c r="H51" s="87">
        <f t="shared" si="8"/>
        <v>21.157499999999345</v>
      </c>
      <c r="I51" s="81">
        <v>6165.0225</v>
      </c>
      <c r="J51" s="81">
        <v>6165.0225</v>
      </c>
    </row>
    <row r="52" spans="1:10">
      <c r="A52" s="94" t="s">
        <v>32</v>
      </c>
      <c r="B52" s="92">
        <v>1</v>
      </c>
      <c r="C52" s="93">
        <v>2340</v>
      </c>
      <c r="E52" s="81">
        <v>2340</v>
      </c>
      <c r="F52" s="102">
        <v>2086.1099999999997</v>
      </c>
      <c r="H52" s="87">
        <f t="shared" si="8"/>
        <v>253.89000000000033</v>
      </c>
      <c r="I52" s="81">
        <v>2086.1099999999997</v>
      </c>
      <c r="J52" s="81">
        <v>2086.1099999999997</v>
      </c>
    </row>
    <row r="53" spans="1:10">
      <c r="A53" s="94" t="s">
        <v>21</v>
      </c>
      <c r="B53" s="92">
        <v>1</v>
      </c>
      <c r="C53" s="93">
        <v>5649.9299999999994</v>
      </c>
      <c r="E53" s="81">
        <v>5649.9299999999994</v>
      </c>
      <c r="F53" s="102">
        <v>5649.9299999999994</v>
      </c>
      <c r="H53" s="87">
        <f t="shared" si="8"/>
        <v>0</v>
      </c>
      <c r="I53" s="81">
        <v>5649.9299999999994</v>
      </c>
      <c r="J53" s="81">
        <v>5649.9299999999994</v>
      </c>
    </row>
    <row r="54" spans="1:10">
      <c r="A54" s="94" t="s">
        <v>24</v>
      </c>
      <c r="B54" s="92">
        <v>1</v>
      </c>
      <c r="C54" s="93">
        <v>4290.3899999999994</v>
      </c>
      <c r="E54" s="81">
        <v>4290.3899999999994</v>
      </c>
      <c r="F54" s="102">
        <v>4290.3899999999994</v>
      </c>
      <c r="H54" s="87">
        <f t="shared" si="8"/>
        <v>0</v>
      </c>
      <c r="I54" s="81">
        <v>3899.6099999999997</v>
      </c>
      <c r="J54" s="81">
        <v>3899.6099999999997</v>
      </c>
    </row>
    <row r="55" spans="1:10">
      <c r="A55" s="94" t="s">
        <v>15</v>
      </c>
      <c r="B55" s="92">
        <v>1</v>
      </c>
      <c r="C55" s="93">
        <v>5089.5</v>
      </c>
      <c r="E55" s="81">
        <v>5089.5</v>
      </c>
      <c r="F55" s="102">
        <v>5089.5</v>
      </c>
      <c r="H55" s="87">
        <f t="shared" si="8"/>
        <v>0</v>
      </c>
      <c r="I55" s="81">
        <v>5089.5</v>
      </c>
      <c r="J55" s="81">
        <v>5089.5</v>
      </c>
    </row>
    <row r="56" spans="1:10">
      <c r="A56" s="94" t="s">
        <v>10</v>
      </c>
      <c r="B56" s="92">
        <v>9</v>
      </c>
      <c r="C56" s="93">
        <v>7013.1244444444437</v>
      </c>
      <c r="E56" s="81">
        <v>7156.8899999999994</v>
      </c>
      <c r="F56" s="102">
        <v>7156.8899999999994</v>
      </c>
      <c r="H56" s="87">
        <f t="shared" si="8"/>
        <v>0</v>
      </c>
      <c r="I56" s="81">
        <v>7156.8899999999994</v>
      </c>
      <c r="J56" s="81">
        <v>7156.8899999999994</v>
      </c>
    </row>
    <row r="57" spans="1:10">
      <c r="A57" s="91" t="s">
        <v>26</v>
      </c>
      <c r="B57" s="92">
        <v>2</v>
      </c>
      <c r="C57" s="93">
        <v>5685.1333333333332</v>
      </c>
      <c r="E57" s="81">
        <v>5685.1333333333332</v>
      </c>
      <c r="F57" s="101">
        <v>5685.1333333333332</v>
      </c>
      <c r="H57" s="87">
        <f t="shared" si="8"/>
        <v>0</v>
      </c>
      <c r="I57" s="81">
        <v>5685.1333333333332</v>
      </c>
      <c r="J57" s="81">
        <v>5685.1333333333332</v>
      </c>
    </row>
    <row r="58" spans="1:10">
      <c r="A58" s="94" t="s">
        <v>15</v>
      </c>
      <c r="B58" s="92">
        <v>1</v>
      </c>
      <c r="C58" s="93">
        <v>7203.6</v>
      </c>
      <c r="E58" s="81">
        <v>7203.6</v>
      </c>
      <c r="F58" s="102">
        <v>7203.6</v>
      </c>
      <c r="H58" s="87">
        <f t="shared" si="8"/>
        <v>0</v>
      </c>
      <c r="I58" s="81">
        <v>7203.6</v>
      </c>
      <c r="J58" s="81">
        <v>7203.6</v>
      </c>
    </row>
    <row r="59" spans="1:10">
      <c r="A59" s="94" t="s">
        <v>10</v>
      </c>
      <c r="B59" s="92">
        <v>1</v>
      </c>
      <c r="C59" s="93">
        <v>4166.666666666667</v>
      </c>
      <c r="E59" s="81">
        <v>4166.666666666667</v>
      </c>
      <c r="F59" s="102">
        <v>4166.666666666667</v>
      </c>
      <c r="H59" s="87">
        <f t="shared" si="8"/>
        <v>0</v>
      </c>
      <c r="I59" s="81">
        <v>4166.666666666667</v>
      </c>
      <c r="J59" s="81">
        <v>4166.666666666667</v>
      </c>
    </row>
    <row r="60" spans="1:10">
      <c r="A60" s="91" t="s">
        <v>29</v>
      </c>
      <c r="B60" s="92">
        <v>13</v>
      </c>
      <c r="C60" s="93">
        <v>6344.6839500000006</v>
      </c>
      <c r="E60" s="81">
        <v>6344.6839500000006</v>
      </c>
      <c r="F60" s="101">
        <v>6149.5787833333343</v>
      </c>
      <c r="H60" s="87">
        <f t="shared" si="8"/>
        <v>195.10516666666626</v>
      </c>
      <c r="I60" s="81">
        <v>6121.0233333333344</v>
      </c>
      <c r="J60" s="81">
        <v>6149.5787833333343</v>
      </c>
    </row>
    <row r="61" spans="1:10">
      <c r="A61" s="94" t="s">
        <v>32</v>
      </c>
      <c r="B61" s="92">
        <v>2</v>
      </c>
      <c r="C61" s="93">
        <v>6654.3977500000001</v>
      </c>
      <c r="E61" s="81">
        <v>6654.3977500000001</v>
      </c>
      <c r="F61" s="102">
        <v>5791.6191666666664</v>
      </c>
      <c r="H61" s="87">
        <f t="shared" si="8"/>
        <v>862.7785833333337</v>
      </c>
      <c r="I61" s="81">
        <v>5791.6191666666664</v>
      </c>
      <c r="J61" s="81">
        <v>5791.6191666666664</v>
      </c>
    </row>
    <row r="62" spans="1:10">
      <c r="A62" s="94" t="s">
        <v>21</v>
      </c>
      <c r="B62" s="92">
        <v>1</v>
      </c>
      <c r="C62" s="93">
        <v>5181.8433333333332</v>
      </c>
      <c r="E62" s="81">
        <v>5181.8433333333332</v>
      </c>
      <c r="F62" s="102">
        <v>5181.8433333333332</v>
      </c>
      <c r="H62" s="100">
        <f t="shared" si="8"/>
        <v>0</v>
      </c>
      <c r="I62" s="81">
        <v>5181.8433333333332</v>
      </c>
      <c r="J62" s="81">
        <v>5181.8433333333332</v>
      </c>
    </row>
    <row r="63" spans="1:10">
      <c r="A63" s="94" t="s">
        <v>24</v>
      </c>
      <c r="B63" s="92">
        <v>2</v>
      </c>
      <c r="C63" s="93">
        <v>6323.8174999999992</v>
      </c>
      <c r="E63" s="81">
        <v>6323.8174999999992</v>
      </c>
      <c r="F63" s="102">
        <v>6323.8174999999992</v>
      </c>
      <c r="H63" s="87">
        <f t="shared" si="8"/>
        <v>0</v>
      </c>
      <c r="I63" s="81">
        <v>6323.8174999999992</v>
      </c>
      <c r="J63" s="81">
        <v>6323.8174999999992</v>
      </c>
    </row>
    <row r="64" spans="1:10">
      <c r="A64" s="94" t="s">
        <v>15</v>
      </c>
      <c r="B64" s="92">
        <v>6</v>
      </c>
      <c r="C64" s="93">
        <v>6141.6343083333331</v>
      </c>
      <c r="E64" s="81">
        <v>6141.6343083333331</v>
      </c>
      <c r="F64" s="102">
        <v>6006.4993083333329</v>
      </c>
      <c r="H64" s="87">
        <f t="shared" si="8"/>
        <v>135.13500000000022</v>
      </c>
      <c r="I64" s="81">
        <v>5944.6291666666657</v>
      </c>
      <c r="J64" s="81">
        <v>6006.4993083333329</v>
      </c>
    </row>
    <row r="65" spans="1:10">
      <c r="A65" s="94" t="s">
        <v>10</v>
      </c>
      <c r="B65" s="92">
        <v>2</v>
      </c>
      <c r="C65" s="93">
        <v>7246.4058333333323</v>
      </c>
      <c r="E65" s="81">
        <v>7246.4058333333323</v>
      </c>
      <c r="F65" s="102">
        <v>7246.4058333333323</v>
      </c>
      <c r="H65" s="87">
        <f t="shared" si="8"/>
        <v>0</v>
      </c>
      <c r="I65" s="81">
        <v>7246.4058333333323</v>
      </c>
      <c r="J65" s="81">
        <v>7246.4058333333323</v>
      </c>
    </row>
    <row r="66" spans="1:10">
      <c r="A66" s="91" t="s">
        <v>76</v>
      </c>
      <c r="B66" s="92">
        <v>30</v>
      </c>
      <c r="C66" s="93">
        <v>6640.2679338888884</v>
      </c>
      <c r="E66" s="81">
        <v>7246.4058333333323</v>
      </c>
      <c r="F66" s="103"/>
      <c r="H66" s="87">
        <f t="shared" si="8"/>
        <v>7246.4058333333323</v>
      </c>
      <c r="I66" s="81">
        <v>6544.5786206896555</v>
      </c>
      <c r="J66" s="81">
        <v>6557.3793396551719</v>
      </c>
    </row>
    <row r="67" spans="1:10">
      <c r="A67"/>
      <c r="B67"/>
      <c r="C67"/>
      <c r="E67" s="81"/>
      <c r="F67" s="81"/>
      <c r="H67" s="87">
        <f t="shared" si="8"/>
        <v>0</v>
      </c>
      <c r="J67" s="37"/>
    </row>
    <row r="68" spans="1:10">
      <c r="A68"/>
      <c r="B68"/>
      <c r="C68"/>
      <c r="E68" s="81"/>
      <c r="F68" s="81"/>
    </row>
    <row r="69" spans="1:10">
      <c r="A69"/>
      <c r="B69"/>
      <c r="C69"/>
    </row>
  </sheetData>
  <pageMargins left="0.7" right="0.7" top="0.75" bottom="0.75" header="0.3" footer="0.3"/>
  <pageSetup paperSize="9" orientation="portrait" horizontalDpi="300" verticalDpi="30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7" sqref="F7"/>
    </sheetView>
  </sheetViews>
  <sheetFormatPr defaultRowHeight="15"/>
  <cols>
    <col min="1" max="1" width="20.140625" style="37" customWidth="1"/>
    <col min="2" max="2" width="26.42578125" style="37" customWidth="1"/>
    <col min="3" max="3" width="27.8554687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2" si="0">+B3&amp;C3</f>
        <v xml:space="preserve">Amministratore Direzione </v>
      </c>
      <c r="E3" s="35">
        <v>11621</v>
      </c>
      <c r="F3" s="39">
        <f t="shared" ref="F3:F17" si="1">+E3*12</f>
        <v>139452</v>
      </c>
      <c r="G3" s="39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35">
        <v>11621</v>
      </c>
      <c r="F4" s="39">
        <f t="shared" si="1"/>
        <v>139452</v>
      </c>
      <c r="G4" s="39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46</v>
      </c>
      <c r="B5" s="38" t="s">
        <v>9</v>
      </c>
      <c r="C5" s="38" t="s">
        <v>32</v>
      </c>
      <c r="D5" s="38" t="str">
        <f t="shared" si="0"/>
        <v>CollaboratoreAMM</v>
      </c>
      <c r="E5" s="80">
        <v>2000</v>
      </c>
      <c r="F5" s="78">
        <f t="shared" si="1"/>
        <v>24000</v>
      </c>
      <c r="G5" s="39">
        <f t="shared" ref="G5:G16" si="2">+F5*$B$44</f>
        <v>28080</v>
      </c>
      <c r="H5" s="39">
        <f t="shared" ref="H5:H16" si="3">+E5*$B$44</f>
        <v>2340</v>
      </c>
      <c r="I5" s="39" t="s">
        <v>13</v>
      </c>
      <c r="J5" s="60" t="s">
        <v>83</v>
      </c>
      <c r="K5" s="78" t="s">
        <v>133</v>
      </c>
      <c r="L5" s="39"/>
      <c r="M5" s="39"/>
      <c r="N5" s="39"/>
    </row>
    <row r="6" spans="1:14">
      <c r="A6" s="38" t="s">
        <v>20</v>
      </c>
      <c r="B6" s="38" t="s">
        <v>9</v>
      </c>
      <c r="C6" s="38" t="s">
        <v>21</v>
      </c>
      <c r="D6" s="38" t="str">
        <f t="shared" si="0"/>
        <v>CollaboratoreCOMM DIF</v>
      </c>
      <c r="E6" s="35">
        <v>4829</v>
      </c>
      <c r="F6" s="39">
        <f t="shared" si="1"/>
        <v>57948</v>
      </c>
      <c r="G6" s="39">
        <f t="shared" si="2"/>
        <v>67799.159999999989</v>
      </c>
      <c r="H6" s="39">
        <f t="shared" si="3"/>
        <v>5649.9299999999994</v>
      </c>
      <c r="I6" s="39" t="s">
        <v>11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80">
        <v>3667</v>
      </c>
      <c r="F7" s="78">
        <f t="shared" si="1"/>
        <v>44004</v>
      </c>
      <c r="G7" s="39">
        <f t="shared" si="2"/>
        <v>51484.68</v>
      </c>
      <c r="H7" s="39">
        <f t="shared" si="3"/>
        <v>4290.3899999999994</v>
      </c>
      <c r="I7" s="39" t="s">
        <v>11</v>
      </c>
      <c r="J7" s="60" t="s">
        <v>11</v>
      </c>
      <c r="K7" s="78" t="s">
        <v>121</v>
      </c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80">
        <v>4350</v>
      </c>
      <c r="F8" s="78">
        <f t="shared" si="1"/>
        <v>52200</v>
      </c>
      <c r="G8" s="39">
        <f t="shared" si="2"/>
        <v>61073.999999999993</v>
      </c>
      <c r="H8" s="39">
        <f t="shared" si="3"/>
        <v>5089.5</v>
      </c>
      <c r="I8" s="39" t="s">
        <v>13</v>
      </c>
      <c r="J8" s="60" t="s">
        <v>11</v>
      </c>
      <c r="K8" s="78" t="s">
        <v>119</v>
      </c>
      <c r="L8" s="39">
        <v>3570</v>
      </c>
      <c r="M8" s="39" t="s">
        <v>120</v>
      </c>
      <c r="N8" s="39"/>
    </row>
    <row r="9" spans="1:14">
      <c r="A9" s="38" t="s">
        <v>8</v>
      </c>
      <c r="B9" s="38" t="s">
        <v>9</v>
      </c>
      <c r="C9" s="38" t="s">
        <v>10</v>
      </c>
      <c r="D9" s="38" t="str">
        <f t="shared" si="0"/>
        <v>CollaboratoreOP OFF</v>
      </c>
      <c r="E9" s="35">
        <v>6767</v>
      </c>
      <c r="F9" s="39">
        <f t="shared" si="1"/>
        <v>81204</v>
      </c>
      <c r="G9" s="39">
        <f t="shared" si="2"/>
        <v>95008.68</v>
      </c>
      <c r="H9" s="39">
        <f t="shared" si="3"/>
        <v>7917.3899999999994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12</v>
      </c>
      <c r="B10" s="38" t="s">
        <v>9</v>
      </c>
      <c r="C10" s="38" t="s">
        <v>10</v>
      </c>
      <c r="D10" s="38" t="str">
        <f t="shared" si="0"/>
        <v>CollaboratoreOP OFF</v>
      </c>
      <c r="E10" s="35">
        <v>6767</v>
      </c>
      <c r="F10" s="39">
        <f t="shared" si="1"/>
        <v>81204</v>
      </c>
      <c r="G10" s="39">
        <f t="shared" si="2"/>
        <v>95008.68</v>
      </c>
      <c r="H10" s="39">
        <f t="shared" si="3"/>
        <v>7917.3899999999994</v>
      </c>
      <c r="I10" s="39" t="s">
        <v>13</v>
      </c>
      <c r="J10" s="60" t="s">
        <v>11</v>
      </c>
      <c r="K10" s="39" t="s">
        <v>124</v>
      </c>
      <c r="L10" s="39"/>
      <c r="M10" s="39"/>
      <c r="N10" s="39"/>
    </row>
    <row r="11" spans="1:14">
      <c r="A11" s="38" t="s">
        <v>16</v>
      </c>
      <c r="B11" s="38" t="s">
        <v>9</v>
      </c>
      <c r="C11" s="38" t="s">
        <v>10</v>
      </c>
      <c r="D11" s="38" t="str">
        <f t="shared" si="0"/>
        <v>CollaboratoreOP OFF</v>
      </c>
      <c r="E11" s="35">
        <v>6605</v>
      </c>
      <c r="F11" s="39">
        <f t="shared" si="1"/>
        <v>79260</v>
      </c>
      <c r="G11" s="39">
        <f t="shared" si="2"/>
        <v>92734.2</v>
      </c>
      <c r="H11" s="39">
        <f t="shared" si="3"/>
        <v>7727.8499999999995</v>
      </c>
      <c r="I11" s="39" t="s">
        <v>13</v>
      </c>
      <c r="J11" s="60" t="s">
        <v>83</v>
      </c>
      <c r="K11" s="39" t="s">
        <v>127</v>
      </c>
      <c r="L11" s="39"/>
      <c r="M11" s="39"/>
      <c r="N11" s="39"/>
    </row>
    <row r="12" spans="1:14">
      <c r="A12" s="38" t="s">
        <v>17</v>
      </c>
      <c r="B12" s="38" t="s">
        <v>9</v>
      </c>
      <c r="C12" s="38" t="s">
        <v>10</v>
      </c>
      <c r="D12" s="38" t="str">
        <f t="shared" si="0"/>
        <v>CollaboratoreOP OFF</v>
      </c>
      <c r="E12" s="35">
        <v>4250</v>
      </c>
      <c r="F12" s="39">
        <f t="shared" si="1"/>
        <v>51000</v>
      </c>
      <c r="G12" s="39">
        <f t="shared" si="2"/>
        <v>59670</v>
      </c>
      <c r="H12" s="39">
        <f t="shared" si="3"/>
        <v>4972.5</v>
      </c>
      <c r="I12" s="39" t="s">
        <v>13</v>
      </c>
      <c r="J12" s="60" t="s">
        <v>11</v>
      </c>
      <c r="K12" s="39" t="s">
        <v>119</v>
      </c>
      <c r="L12" s="39">
        <v>3820</v>
      </c>
      <c r="M12" s="39"/>
      <c r="N12" s="39"/>
    </row>
    <row r="13" spans="1:14">
      <c r="A13" s="38" t="s">
        <v>18</v>
      </c>
      <c r="B13" s="38" t="s">
        <v>9</v>
      </c>
      <c r="C13" s="38" t="s">
        <v>10</v>
      </c>
      <c r="D13" s="38" t="str">
        <f t="shared" si="0"/>
        <v>CollaboratoreOP OFF</v>
      </c>
      <c r="E13" s="35">
        <v>6600</v>
      </c>
      <c r="F13" s="39">
        <f t="shared" si="1"/>
        <v>79200</v>
      </c>
      <c r="G13" s="39">
        <f t="shared" si="2"/>
        <v>92664</v>
      </c>
      <c r="H13" s="39">
        <f t="shared" si="3"/>
        <v>7721.9999999999991</v>
      </c>
      <c r="I13" s="39" t="s">
        <v>13</v>
      </c>
      <c r="J13" s="60" t="s">
        <v>11</v>
      </c>
      <c r="K13" s="39" t="s">
        <v>119</v>
      </c>
      <c r="L13" s="35">
        <v>5793</v>
      </c>
      <c r="M13" s="39"/>
      <c r="N13" s="39"/>
    </row>
    <row r="14" spans="1:14">
      <c r="A14" s="38" t="s">
        <v>19</v>
      </c>
      <c r="B14" s="38" t="s">
        <v>9</v>
      </c>
      <c r="C14" s="38" t="s">
        <v>10</v>
      </c>
      <c r="D14" s="38" t="str">
        <f t="shared" si="0"/>
        <v>CollaboratoreOP OFF</v>
      </c>
      <c r="E14" s="35">
        <v>6515</v>
      </c>
      <c r="F14" s="39">
        <f t="shared" si="1"/>
        <v>78180</v>
      </c>
      <c r="G14" s="39">
        <f t="shared" si="2"/>
        <v>91470.599999999991</v>
      </c>
      <c r="H14" s="39">
        <f t="shared" si="3"/>
        <v>7622.5499999999993</v>
      </c>
      <c r="I14" s="39" t="s">
        <v>13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35">
        <v>7732</v>
      </c>
      <c r="F15" s="39">
        <f t="shared" si="1"/>
        <v>92784</v>
      </c>
      <c r="G15" s="39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115</v>
      </c>
      <c r="B16" s="38" t="s">
        <v>9</v>
      </c>
      <c r="C16" s="38" t="s">
        <v>10</v>
      </c>
      <c r="D16" s="38" t="str">
        <f t="shared" si="0"/>
        <v>CollaboratoreOP OFF</v>
      </c>
      <c r="E16" s="84">
        <v>3700</v>
      </c>
      <c r="F16" s="39">
        <f t="shared" si="1"/>
        <v>44400</v>
      </c>
      <c r="G16" s="39">
        <f t="shared" si="2"/>
        <v>51948</v>
      </c>
      <c r="H16" s="39">
        <f t="shared" si="3"/>
        <v>4329</v>
      </c>
      <c r="I16" s="39" t="s">
        <v>13</v>
      </c>
      <c r="J16" s="60" t="s">
        <v>11</v>
      </c>
      <c r="K16" s="39" t="s">
        <v>132</v>
      </c>
      <c r="L16" s="39"/>
      <c r="M16" s="39"/>
      <c r="N16" s="39"/>
    </row>
    <row r="17" spans="1:14">
      <c r="A17" s="38" t="s">
        <v>25</v>
      </c>
      <c r="B17" s="38" t="s">
        <v>26</v>
      </c>
      <c r="C17" s="38" t="s">
        <v>15</v>
      </c>
      <c r="D17" s="38" t="str">
        <f t="shared" si="0"/>
        <v>ConsulenteOP DIF</v>
      </c>
      <c r="E17" s="39">
        <v>6670</v>
      </c>
      <c r="F17" s="39">
        <f t="shared" si="1"/>
        <v>80040</v>
      </c>
      <c r="G17" s="39">
        <f>+F17*(1+4%)</f>
        <v>83241.600000000006</v>
      </c>
      <c r="H17" s="39">
        <f>+G17/12+E17*0.04</f>
        <v>7203.6</v>
      </c>
      <c r="I17" s="39" t="s">
        <v>13</v>
      </c>
      <c r="J17" s="60" t="s">
        <v>11</v>
      </c>
      <c r="K17" s="39" t="s">
        <v>119</v>
      </c>
      <c r="L17" s="39"/>
      <c r="M17" s="39"/>
      <c r="N17" s="39"/>
    </row>
    <row r="18" spans="1:14">
      <c r="A18" s="38" t="s">
        <v>27</v>
      </c>
      <c r="B18" s="38" t="s">
        <v>26</v>
      </c>
      <c r="C18" s="38" t="s">
        <v>10</v>
      </c>
      <c r="D18" s="38" t="str">
        <f t="shared" si="0"/>
        <v>ConsulenteOP OFF</v>
      </c>
      <c r="E18" s="39">
        <f>+F18/12</f>
        <v>4166.666666666667</v>
      </c>
      <c r="F18" s="39">
        <v>50000</v>
      </c>
      <c r="G18" s="39">
        <f>+F18</f>
        <v>50000</v>
      </c>
      <c r="H18" s="39">
        <f>+G18/12</f>
        <v>4166.666666666667</v>
      </c>
      <c r="I18" s="39" t="s">
        <v>13</v>
      </c>
      <c r="J18" s="60" t="s">
        <v>83</v>
      </c>
      <c r="K18" s="39"/>
      <c r="L18" s="39"/>
      <c r="M18" s="39"/>
      <c r="N18" s="39"/>
    </row>
    <row r="19" spans="1:14">
      <c r="A19" s="99"/>
      <c r="B19" s="99"/>
      <c r="C19" s="99"/>
      <c r="D19" s="38"/>
      <c r="E19" s="35"/>
      <c r="F19" s="39"/>
      <c r="G19" s="39"/>
      <c r="H19" s="39"/>
      <c r="I19" s="35" t="s">
        <v>13</v>
      </c>
      <c r="J19" s="60"/>
      <c r="K19" s="39"/>
      <c r="L19" s="39"/>
      <c r="M19" s="39"/>
      <c r="N19" s="39"/>
    </row>
    <row r="20" spans="1:14">
      <c r="A20" s="38" t="s">
        <v>31</v>
      </c>
      <c r="B20" s="38" t="s">
        <v>29</v>
      </c>
      <c r="C20" s="38" t="s">
        <v>32</v>
      </c>
      <c r="D20" s="38" t="str">
        <f t="shared" si="0"/>
        <v>DipendenteAMM</v>
      </c>
      <c r="E20" s="35">
        <v>1763</v>
      </c>
      <c r="F20" s="39">
        <f t="shared" ref="F20:F25" si="4">+E20*14</f>
        <v>24682</v>
      </c>
      <c r="G20" s="39">
        <f t="shared" ref="G20:G32" si="5">+F20*$A$44</f>
        <v>35295.26</v>
      </c>
      <c r="H20" s="39">
        <f t="shared" ref="H20:H32" si="6">+G20/12</f>
        <v>2941.271666666667</v>
      </c>
      <c r="I20" s="39" t="s">
        <v>13</v>
      </c>
      <c r="J20" s="60" t="s">
        <v>83</v>
      </c>
      <c r="K20" s="39"/>
      <c r="L20" s="39"/>
      <c r="M20" s="39"/>
      <c r="N20" s="39"/>
    </row>
    <row r="21" spans="1:14">
      <c r="A21" s="38" t="s">
        <v>41</v>
      </c>
      <c r="B21" s="38" t="s">
        <v>29</v>
      </c>
      <c r="C21" s="38" t="s">
        <v>32</v>
      </c>
      <c r="D21" s="38" t="str">
        <f t="shared" si="0"/>
        <v>DipendenteAMM</v>
      </c>
      <c r="E21" s="80">
        <v>6214.3</v>
      </c>
      <c r="F21" s="78">
        <f>+E21*14</f>
        <v>87000.2</v>
      </c>
      <c r="G21" s="39">
        <f t="shared" si="5"/>
        <v>124410.28599999999</v>
      </c>
      <c r="H21" s="39">
        <f t="shared" si="6"/>
        <v>10367.523833333333</v>
      </c>
      <c r="I21" s="39" t="s">
        <v>11</v>
      </c>
      <c r="J21" s="60" t="s">
        <v>11</v>
      </c>
      <c r="K21" s="78" t="s">
        <v>133</v>
      </c>
      <c r="L21" s="39"/>
      <c r="M21" s="39" t="s">
        <v>71</v>
      </c>
      <c r="N21" s="39">
        <v>4152</v>
      </c>
    </row>
    <row r="22" spans="1:14">
      <c r="A22" s="38" t="s">
        <v>36</v>
      </c>
      <c r="B22" s="38" t="s">
        <v>29</v>
      </c>
      <c r="C22" s="38" t="s">
        <v>21</v>
      </c>
      <c r="D22" s="38" t="str">
        <f t="shared" si="0"/>
        <v>DipendenteCOMM DIF</v>
      </c>
      <c r="E22" s="35">
        <v>3106</v>
      </c>
      <c r="F22" s="39">
        <f t="shared" si="4"/>
        <v>43484</v>
      </c>
      <c r="G22" s="39">
        <f t="shared" si="5"/>
        <v>62182.119999999995</v>
      </c>
      <c r="H22" s="39">
        <f t="shared" si="6"/>
        <v>5181.8433333333332</v>
      </c>
      <c r="I22" s="39" t="s">
        <v>11</v>
      </c>
      <c r="J22" s="60" t="s">
        <v>83</v>
      </c>
      <c r="K22" s="39"/>
      <c r="L22" s="39"/>
      <c r="M22" s="39"/>
      <c r="N22" s="39"/>
    </row>
    <row r="23" spans="1:14">
      <c r="A23" s="38" t="s">
        <v>30</v>
      </c>
      <c r="B23" s="38" t="s">
        <v>29</v>
      </c>
      <c r="C23" s="38" t="s">
        <v>24</v>
      </c>
      <c r="D23" s="38" t="str">
        <f t="shared" si="0"/>
        <v>DipendenteCOMM OFF</v>
      </c>
      <c r="E23" s="35">
        <v>4652</v>
      </c>
      <c r="F23" s="39">
        <f t="shared" si="4"/>
        <v>65128</v>
      </c>
      <c r="G23" s="39">
        <f t="shared" si="5"/>
        <v>93133.04</v>
      </c>
      <c r="H23" s="39">
        <f t="shared" si="6"/>
        <v>7761.0866666666661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118</v>
      </c>
      <c r="B24" s="38" t="s">
        <v>29</v>
      </c>
      <c r="C24" s="38" t="s">
        <v>24</v>
      </c>
      <c r="D24" s="38" t="str">
        <f t="shared" si="0"/>
        <v>DipendenteCOMM OFF</v>
      </c>
      <c r="E24" s="35">
        <v>2929</v>
      </c>
      <c r="F24" s="39">
        <f t="shared" si="4"/>
        <v>41006</v>
      </c>
      <c r="G24" s="39">
        <f t="shared" si="5"/>
        <v>58638.579999999994</v>
      </c>
      <c r="H24" s="39">
        <f t="shared" si="6"/>
        <v>4886.5483333333332</v>
      </c>
      <c r="I24" s="39" t="s">
        <v>13</v>
      </c>
      <c r="J24" s="60"/>
      <c r="K24" s="39"/>
      <c r="L24" s="39"/>
      <c r="M24" s="97"/>
      <c r="N24" s="39"/>
    </row>
    <row r="25" spans="1:14">
      <c r="A25" s="38" t="s">
        <v>28</v>
      </c>
      <c r="B25" s="38" t="s">
        <v>29</v>
      </c>
      <c r="C25" s="38" t="s">
        <v>15</v>
      </c>
      <c r="D25" s="38" t="str">
        <f t="shared" si="0"/>
        <v>DipendenteOP DIF</v>
      </c>
      <c r="E25" s="35">
        <v>5035</v>
      </c>
      <c r="F25" s="39">
        <f t="shared" si="4"/>
        <v>70490</v>
      </c>
      <c r="G25" s="39">
        <f t="shared" si="5"/>
        <v>100800.7</v>
      </c>
      <c r="H25" s="39">
        <f t="shared" si="6"/>
        <v>8400.0583333333325</v>
      </c>
      <c r="I25" s="39" t="s">
        <v>11</v>
      </c>
      <c r="J25" s="60" t="s">
        <v>83</v>
      </c>
      <c r="K25" s="39"/>
      <c r="L25" s="39"/>
      <c r="M25" s="39"/>
      <c r="N25" s="39"/>
    </row>
    <row r="26" spans="1:14">
      <c r="A26" s="38" t="s">
        <v>34</v>
      </c>
      <c r="B26" s="38" t="s">
        <v>29</v>
      </c>
      <c r="C26" s="38" t="s">
        <v>15</v>
      </c>
      <c r="D26" s="38" t="str">
        <f t="shared" si="0"/>
        <v>DipendenteOP DIF</v>
      </c>
      <c r="E26" s="85">
        <f>+F26/14</f>
        <v>3214.2857142857142</v>
      </c>
      <c r="F26" s="86">
        <v>45000</v>
      </c>
      <c r="G26" s="39">
        <f t="shared" si="5"/>
        <v>64350</v>
      </c>
      <c r="H26" s="39">
        <f t="shared" si="6"/>
        <v>5362.5</v>
      </c>
      <c r="I26" s="39" t="s">
        <v>13</v>
      </c>
      <c r="J26" s="60" t="s">
        <v>11</v>
      </c>
      <c r="K26" s="39" t="s">
        <v>110</v>
      </c>
      <c r="L26" s="39">
        <v>2714</v>
      </c>
      <c r="M26" s="39" t="s">
        <v>111</v>
      </c>
      <c r="N26" s="39"/>
    </row>
    <row r="27" spans="1:14">
      <c r="A27" s="38" t="s">
        <v>35</v>
      </c>
      <c r="B27" s="38" t="s">
        <v>29</v>
      </c>
      <c r="C27" s="38" t="s">
        <v>15</v>
      </c>
      <c r="D27" s="38" t="str">
        <f t="shared" si="0"/>
        <v>DipendenteOP DIF</v>
      </c>
      <c r="E27" s="35">
        <v>4107</v>
      </c>
      <c r="F27" s="39">
        <f t="shared" ref="F27:F32" si="7">+E27*14</f>
        <v>57498</v>
      </c>
      <c r="G27" s="39">
        <f t="shared" si="5"/>
        <v>82222.14</v>
      </c>
      <c r="H27" s="39">
        <f t="shared" si="6"/>
        <v>6851.8450000000003</v>
      </c>
      <c r="I27" s="39" t="s">
        <v>11</v>
      </c>
      <c r="J27" s="60" t="s">
        <v>83</v>
      </c>
      <c r="K27" s="39"/>
      <c r="L27" s="39"/>
      <c r="M27" s="39"/>
      <c r="N27" s="39"/>
    </row>
    <row r="28" spans="1:14">
      <c r="A28" s="38" t="s">
        <v>37</v>
      </c>
      <c r="B28" s="38" t="s">
        <v>29</v>
      </c>
      <c r="C28" s="38" t="s">
        <v>15</v>
      </c>
      <c r="D28" s="38" t="str">
        <f t="shared" si="0"/>
        <v>DipendenteOP DIF</v>
      </c>
      <c r="E28" s="35">
        <v>3080</v>
      </c>
      <c r="F28" s="39">
        <f t="shared" si="7"/>
        <v>43120</v>
      </c>
      <c r="G28" s="39">
        <f t="shared" si="5"/>
        <v>61661.599999999999</v>
      </c>
      <c r="H28" s="39">
        <f t="shared" si="6"/>
        <v>5138.4666666666662</v>
      </c>
      <c r="I28" s="39" t="s">
        <v>13</v>
      </c>
      <c r="J28" s="60" t="s">
        <v>83</v>
      </c>
      <c r="K28" s="39"/>
      <c r="L28" s="39"/>
      <c r="M28" s="39"/>
      <c r="N28" s="39"/>
    </row>
    <row r="29" spans="1:14">
      <c r="A29" s="38" t="s">
        <v>39</v>
      </c>
      <c r="B29" s="38" t="s">
        <v>29</v>
      </c>
      <c r="C29" s="38" t="s">
        <v>15</v>
      </c>
      <c r="D29" s="38" t="str">
        <f t="shared" si="0"/>
        <v>DipendenteOP DIF</v>
      </c>
      <c r="E29" s="35">
        <v>3572</v>
      </c>
      <c r="F29" s="39">
        <f t="shared" si="7"/>
        <v>50008</v>
      </c>
      <c r="G29" s="39">
        <f t="shared" si="5"/>
        <v>71511.44</v>
      </c>
      <c r="H29" s="39">
        <f t="shared" si="6"/>
        <v>5959.2866666666669</v>
      </c>
      <c r="I29" s="39" t="s">
        <v>11</v>
      </c>
      <c r="J29" s="60" t="s">
        <v>11</v>
      </c>
      <c r="K29" s="78" t="s">
        <v>133</v>
      </c>
      <c r="L29" s="39" t="s">
        <v>125</v>
      </c>
      <c r="M29" s="39"/>
      <c r="N29" s="39"/>
    </row>
    <row r="30" spans="1:14">
      <c r="A30" s="38" t="s">
        <v>40</v>
      </c>
      <c r="B30" s="38" t="s">
        <v>29</v>
      </c>
      <c r="C30" s="38" t="s">
        <v>15</v>
      </c>
      <c r="D30" s="38" t="str">
        <f t="shared" si="0"/>
        <v>DipendenteOP DIF</v>
      </c>
      <c r="E30" s="35">
        <v>3079.51</v>
      </c>
      <c r="F30" s="39">
        <f t="shared" si="7"/>
        <v>43113.14</v>
      </c>
      <c r="G30" s="39">
        <f t="shared" si="5"/>
        <v>61651.790199999996</v>
      </c>
      <c r="H30" s="39">
        <f t="shared" si="6"/>
        <v>5137.649183333333</v>
      </c>
      <c r="I30" s="39" t="s">
        <v>11</v>
      </c>
      <c r="J30" s="60" t="s">
        <v>11</v>
      </c>
      <c r="K30" s="84" t="s">
        <v>121</v>
      </c>
      <c r="L30" s="84">
        <v>2857</v>
      </c>
      <c r="M30" s="39"/>
      <c r="N30" s="39"/>
    </row>
    <row r="31" spans="1:14">
      <c r="A31" s="38" t="s">
        <v>33</v>
      </c>
      <c r="B31" s="38" t="s">
        <v>29</v>
      </c>
      <c r="C31" s="38" t="s">
        <v>10</v>
      </c>
      <c r="D31" s="38" t="str">
        <f t="shared" si="0"/>
        <v>DipendenteOP OFF</v>
      </c>
      <c r="E31" s="35">
        <v>3687</v>
      </c>
      <c r="F31" s="39">
        <f t="shared" si="7"/>
        <v>51618</v>
      </c>
      <c r="G31" s="39">
        <f t="shared" si="5"/>
        <v>73813.739999999991</v>
      </c>
      <c r="H31" s="39">
        <f t="shared" si="6"/>
        <v>6151.1449999999995</v>
      </c>
      <c r="I31" s="39" t="s">
        <v>13</v>
      </c>
      <c r="J31" s="60" t="s">
        <v>83</v>
      </c>
      <c r="K31" s="39"/>
      <c r="L31" s="39"/>
      <c r="M31" s="82"/>
      <c r="N31" s="83"/>
    </row>
    <row r="32" spans="1:14">
      <c r="A32" s="38" t="s">
        <v>38</v>
      </c>
      <c r="B32" s="38" t="s">
        <v>29</v>
      </c>
      <c r="C32" s="38" t="s">
        <v>10</v>
      </c>
      <c r="D32" s="38" t="str">
        <f t="shared" si="0"/>
        <v>DipendenteOP OFF</v>
      </c>
      <c r="E32" s="80">
        <v>5000</v>
      </c>
      <c r="F32" s="78">
        <f t="shared" si="7"/>
        <v>70000</v>
      </c>
      <c r="G32" s="39">
        <f t="shared" si="5"/>
        <v>100100</v>
      </c>
      <c r="H32" s="39">
        <f t="shared" si="6"/>
        <v>8341.6666666666661</v>
      </c>
      <c r="I32" s="39" t="s">
        <v>11</v>
      </c>
      <c r="J32" s="60" t="s">
        <v>11</v>
      </c>
      <c r="K32" s="39" t="s">
        <v>128</v>
      </c>
      <c r="L32" s="39"/>
      <c r="M32" s="82" t="s">
        <v>72</v>
      </c>
      <c r="N32" s="83">
        <v>4178</v>
      </c>
    </row>
    <row r="33" spans="1:14">
      <c r="A33" s="38"/>
      <c r="B33" s="38"/>
      <c r="C33" s="38"/>
      <c r="D33" s="38"/>
      <c r="E33" s="35"/>
      <c r="F33" s="39"/>
      <c r="G33" s="39"/>
      <c r="H33" s="39"/>
      <c r="I33" s="39"/>
      <c r="J33" s="60"/>
      <c r="K33" s="78" t="s">
        <v>106</v>
      </c>
      <c r="L33" s="78">
        <v>2400</v>
      </c>
      <c r="M33" s="95" t="s">
        <v>107</v>
      </c>
      <c r="N33" s="96"/>
    </row>
    <row r="34" spans="1:14" ht="5.25" customHeight="1"/>
    <row r="35" spans="1:14" ht="5.25" customHeight="1"/>
    <row r="36" spans="1:14" ht="5.25" customHeight="1"/>
    <row r="37" spans="1:14" ht="5.25" customHeight="1"/>
    <row r="38" spans="1:14" ht="5.25" customHeight="1"/>
    <row r="39" spans="1:14" ht="5.25" customHeight="1"/>
    <row r="40" spans="1:14" ht="5.25" customHeight="1"/>
    <row r="41" spans="1:14" ht="5.25" customHeight="1"/>
    <row r="42" spans="1:14" ht="3" customHeight="1"/>
    <row r="43" spans="1:14">
      <c r="A43" s="40">
        <v>40179</v>
      </c>
    </row>
    <row r="44" spans="1:14" ht="14.25" customHeight="1">
      <c r="A44" s="37">
        <v>1.43</v>
      </c>
      <c r="B44" s="37">
        <v>1.17</v>
      </c>
    </row>
    <row r="48" spans="1:14">
      <c r="A48" s="90"/>
      <c r="B48" s="90" t="s">
        <v>78</v>
      </c>
      <c r="C48" s="90"/>
    </row>
    <row r="49" spans="1:10">
      <c r="A49" s="90" t="s">
        <v>74</v>
      </c>
      <c r="B49" s="90" t="s">
        <v>77</v>
      </c>
      <c r="C49" s="90" t="s">
        <v>79</v>
      </c>
      <c r="E49" s="41" t="s">
        <v>134</v>
      </c>
      <c r="F49" s="41" t="s">
        <v>86</v>
      </c>
      <c r="H49" s="41" t="s">
        <v>130</v>
      </c>
      <c r="I49" s="41" t="s">
        <v>131</v>
      </c>
      <c r="J49" s="41" t="s">
        <v>129</v>
      </c>
    </row>
    <row r="50" spans="1:10">
      <c r="A50" s="91" t="s">
        <v>69</v>
      </c>
      <c r="B50" s="92">
        <v>2</v>
      </c>
      <c r="C50" s="93">
        <v>12434.470000000001</v>
      </c>
      <c r="E50" s="81">
        <v>12434.470000000001</v>
      </c>
      <c r="F50" s="101">
        <v>12434.470000000001</v>
      </c>
      <c r="H50" s="87">
        <f>+E50-F50</f>
        <v>0</v>
      </c>
      <c r="I50" s="81">
        <v>12434.470000000001</v>
      </c>
      <c r="J50" s="81">
        <v>12434.470000000001</v>
      </c>
    </row>
    <row r="51" spans="1:10">
      <c r="A51" s="94" t="s">
        <v>44</v>
      </c>
      <c r="B51" s="92">
        <v>2</v>
      </c>
      <c r="C51" s="93">
        <v>12434.470000000001</v>
      </c>
      <c r="E51" s="81">
        <v>12434.470000000001</v>
      </c>
      <c r="F51" s="102">
        <v>12434.470000000001</v>
      </c>
      <c r="H51" s="87">
        <f t="shared" ref="H51:H68" si="8">+E51-F51</f>
        <v>0</v>
      </c>
      <c r="I51" s="81">
        <v>12434.470000000001</v>
      </c>
      <c r="J51" s="81">
        <v>12434.470000000001</v>
      </c>
    </row>
    <row r="52" spans="1:10">
      <c r="A52" s="91" t="s">
        <v>9</v>
      </c>
      <c r="B52" s="92">
        <v>12</v>
      </c>
      <c r="C52" s="93">
        <v>6218.7449999999999</v>
      </c>
      <c r="E52" s="81">
        <v>6218.7449999999999</v>
      </c>
      <c r="F52" s="101">
        <v>6197.5875000000005</v>
      </c>
      <c r="H52" s="87">
        <f t="shared" si="8"/>
        <v>21.157499999999345</v>
      </c>
      <c r="I52" s="81">
        <v>6165.0225</v>
      </c>
      <c r="J52" s="81">
        <v>6165.0225</v>
      </c>
    </row>
    <row r="53" spans="1:10">
      <c r="A53" s="94" t="s">
        <v>32</v>
      </c>
      <c r="B53" s="92">
        <v>1</v>
      </c>
      <c r="C53" s="93">
        <v>2340</v>
      </c>
      <c r="E53" s="81">
        <v>2340</v>
      </c>
      <c r="F53" s="102">
        <v>2086.1099999999997</v>
      </c>
      <c r="H53" s="87">
        <f t="shared" si="8"/>
        <v>253.89000000000033</v>
      </c>
      <c r="I53" s="81">
        <v>2086.1099999999997</v>
      </c>
      <c r="J53" s="81">
        <v>2086.1099999999997</v>
      </c>
    </row>
    <row r="54" spans="1:10">
      <c r="A54" s="94" t="s">
        <v>21</v>
      </c>
      <c r="B54" s="92">
        <v>1</v>
      </c>
      <c r="C54" s="93">
        <v>5649.9299999999994</v>
      </c>
      <c r="E54" s="81">
        <v>5649.9299999999994</v>
      </c>
      <c r="F54" s="102">
        <v>5649.9299999999994</v>
      </c>
      <c r="H54" s="87">
        <f t="shared" si="8"/>
        <v>0</v>
      </c>
      <c r="I54" s="81">
        <v>5649.9299999999994</v>
      </c>
      <c r="J54" s="81">
        <v>5649.9299999999994</v>
      </c>
    </row>
    <row r="55" spans="1:10">
      <c r="A55" s="94" t="s">
        <v>24</v>
      </c>
      <c r="B55" s="92">
        <v>1</v>
      </c>
      <c r="C55" s="93">
        <v>4290.3899999999994</v>
      </c>
      <c r="E55" s="81">
        <v>4290.3899999999994</v>
      </c>
      <c r="F55" s="102">
        <v>4290.3899999999994</v>
      </c>
      <c r="H55" s="87">
        <f t="shared" si="8"/>
        <v>0</v>
      </c>
      <c r="I55" s="81">
        <v>3899.6099999999997</v>
      </c>
      <c r="J55" s="81">
        <v>3899.6099999999997</v>
      </c>
    </row>
    <row r="56" spans="1:10">
      <c r="A56" s="94" t="s">
        <v>15</v>
      </c>
      <c r="B56" s="92">
        <v>1</v>
      </c>
      <c r="C56" s="93">
        <v>5089.5</v>
      </c>
      <c r="E56" s="81">
        <v>5089.5</v>
      </c>
      <c r="F56" s="102">
        <v>5089.5</v>
      </c>
      <c r="H56" s="87">
        <f t="shared" si="8"/>
        <v>0</v>
      </c>
      <c r="I56" s="81">
        <v>5089.5</v>
      </c>
      <c r="J56" s="81">
        <v>5089.5</v>
      </c>
    </row>
    <row r="57" spans="1:10">
      <c r="A57" s="94" t="s">
        <v>10</v>
      </c>
      <c r="B57" s="92">
        <v>8</v>
      </c>
      <c r="C57" s="93">
        <v>7156.8899999999994</v>
      </c>
      <c r="E57" s="81">
        <v>7156.8899999999994</v>
      </c>
      <c r="F57" s="102">
        <v>7156.8899999999994</v>
      </c>
      <c r="H57" s="87">
        <f t="shared" si="8"/>
        <v>0</v>
      </c>
      <c r="I57" s="81">
        <v>7156.8899999999994</v>
      </c>
      <c r="J57" s="81">
        <v>7156.8899999999994</v>
      </c>
    </row>
    <row r="58" spans="1:10">
      <c r="A58" s="91" t="s">
        <v>26</v>
      </c>
      <c r="B58" s="92">
        <v>2</v>
      </c>
      <c r="C58" s="93">
        <v>5685.1333333333332</v>
      </c>
      <c r="E58" s="81">
        <v>5685.1333333333332</v>
      </c>
      <c r="F58" s="101">
        <v>5685.1333333333332</v>
      </c>
      <c r="H58" s="87">
        <f t="shared" si="8"/>
        <v>0</v>
      </c>
      <c r="I58" s="81">
        <v>5685.1333333333332</v>
      </c>
      <c r="J58" s="81">
        <v>5685.1333333333332</v>
      </c>
    </row>
    <row r="59" spans="1:10">
      <c r="A59" s="94" t="s">
        <v>15</v>
      </c>
      <c r="B59" s="92">
        <v>1</v>
      </c>
      <c r="C59" s="93">
        <v>7203.6</v>
      </c>
      <c r="E59" s="81">
        <v>7203.6</v>
      </c>
      <c r="F59" s="102">
        <v>7203.6</v>
      </c>
      <c r="H59" s="87">
        <f t="shared" si="8"/>
        <v>0</v>
      </c>
      <c r="I59" s="81">
        <v>7203.6</v>
      </c>
      <c r="J59" s="81">
        <v>7203.6</v>
      </c>
    </row>
    <row r="60" spans="1:10">
      <c r="A60" s="94" t="s">
        <v>10</v>
      </c>
      <c r="B60" s="92">
        <v>1</v>
      </c>
      <c r="C60" s="93">
        <v>4166.666666666667</v>
      </c>
      <c r="E60" s="81">
        <v>4166.666666666667</v>
      </c>
      <c r="F60" s="102">
        <v>4166.666666666667</v>
      </c>
      <c r="H60" s="87">
        <f t="shared" si="8"/>
        <v>0</v>
      </c>
      <c r="I60" s="81">
        <v>4166.666666666667</v>
      </c>
      <c r="J60" s="81">
        <v>4166.666666666667</v>
      </c>
    </row>
    <row r="61" spans="1:10">
      <c r="A61" s="91" t="s">
        <v>29</v>
      </c>
      <c r="B61" s="92">
        <v>13</v>
      </c>
      <c r="C61" s="93">
        <v>6344.6839500000006</v>
      </c>
      <c r="E61" s="81">
        <v>6344.6839500000006</v>
      </c>
      <c r="F61" s="101">
        <v>6149.5787833333343</v>
      </c>
      <c r="H61" s="87">
        <f t="shared" si="8"/>
        <v>195.10516666666626</v>
      </c>
      <c r="I61" s="81">
        <v>6121.0233333333344</v>
      </c>
      <c r="J61" s="81">
        <v>6149.5787833333343</v>
      </c>
    </row>
    <row r="62" spans="1:10">
      <c r="A62" s="94" t="s">
        <v>32</v>
      </c>
      <c r="B62" s="92">
        <v>2</v>
      </c>
      <c r="C62" s="93">
        <v>6654.3977500000001</v>
      </c>
      <c r="E62" s="81">
        <v>6654.3977500000001</v>
      </c>
      <c r="F62" s="102">
        <v>5791.6191666666664</v>
      </c>
      <c r="H62" s="87">
        <f t="shared" si="8"/>
        <v>862.7785833333337</v>
      </c>
      <c r="I62" s="81">
        <v>5791.6191666666664</v>
      </c>
      <c r="J62" s="81">
        <v>5791.6191666666664</v>
      </c>
    </row>
    <row r="63" spans="1:10">
      <c r="A63" s="94" t="s">
        <v>21</v>
      </c>
      <c r="B63" s="92">
        <v>1</v>
      </c>
      <c r="C63" s="93">
        <v>5181.8433333333332</v>
      </c>
      <c r="E63" s="81">
        <v>5181.8433333333332</v>
      </c>
      <c r="F63" s="102">
        <v>5181.8433333333332</v>
      </c>
      <c r="H63" s="100">
        <f t="shared" si="8"/>
        <v>0</v>
      </c>
      <c r="I63" s="81">
        <v>5181.8433333333332</v>
      </c>
      <c r="J63" s="81">
        <v>5181.8433333333332</v>
      </c>
    </row>
    <row r="64" spans="1:10">
      <c r="A64" s="94" t="s">
        <v>24</v>
      </c>
      <c r="B64" s="92">
        <v>2</v>
      </c>
      <c r="C64" s="93">
        <v>6323.8174999999992</v>
      </c>
      <c r="E64" s="81">
        <v>6323.8174999999992</v>
      </c>
      <c r="F64" s="102">
        <v>6323.8174999999992</v>
      </c>
      <c r="H64" s="87">
        <f t="shared" si="8"/>
        <v>0</v>
      </c>
      <c r="I64" s="81">
        <v>6323.8174999999992</v>
      </c>
      <c r="J64" s="81">
        <v>6323.8174999999992</v>
      </c>
    </row>
    <row r="65" spans="1:10">
      <c r="A65" s="94" t="s">
        <v>15</v>
      </c>
      <c r="B65" s="92">
        <v>6</v>
      </c>
      <c r="C65" s="93">
        <v>6141.6343083333331</v>
      </c>
      <c r="E65" s="81">
        <v>6141.6343083333331</v>
      </c>
      <c r="F65" s="102">
        <v>6006.4993083333329</v>
      </c>
      <c r="H65" s="87">
        <f t="shared" si="8"/>
        <v>135.13500000000022</v>
      </c>
      <c r="I65" s="81">
        <v>5944.6291666666657</v>
      </c>
      <c r="J65" s="81">
        <v>6006.4993083333329</v>
      </c>
    </row>
    <row r="66" spans="1:10">
      <c r="A66" s="94" t="s">
        <v>10</v>
      </c>
      <c r="B66" s="92">
        <v>2</v>
      </c>
      <c r="C66" s="93">
        <v>7246.4058333333323</v>
      </c>
      <c r="E66" s="81">
        <v>7246.4058333333323</v>
      </c>
      <c r="F66" s="102">
        <v>7246.4058333333323</v>
      </c>
      <c r="H66" s="87">
        <f t="shared" si="8"/>
        <v>0</v>
      </c>
      <c r="I66" s="81">
        <v>7246.4058333333323</v>
      </c>
      <c r="J66" s="81">
        <v>7246.4058333333323</v>
      </c>
    </row>
    <row r="67" spans="1:10">
      <c r="A67" s="91" t="s">
        <v>75</v>
      </c>
      <c r="B67" s="92"/>
      <c r="C67" s="93"/>
      <c r="E67" s="81">
        <v>7246.4058333333323</v>
      </c>
      <c r="F67" s="103"/>
      <c r="H67" s="87">
        <f t="shared" si="8"/>
        <v>7246.4058333333323</v>
      </c>
      <c r="I67" s="81">
        <v>6544.5786206896555</v>
      </c>
      <c r="J67" s="81">
        <v>6557.3793396551719</v>
      </c>
    </row>
    <row r="68" spans="1:10">
      <c r="A68" s="94" t="s">
        <v>75</v>
      </c>
      <c r="B68" s="92"/>
      <c r="C68" s="93"/>
      <c r="E68" s="81"/>
      <c r="F68" s="81"/>
      <c r="H68" s="87">
        <f t="shared" si="8"/>
        <v>0</v>
      </c>
      <c r="J68" s="37"/>
    </row>
    <row r="69" spans="1:10">
      <c r="A69" s="91" t="s">
        <v>76</v>
      </c>
      <c r="B69" s="92">
        <v>29</v>
      </c>
      <c r="C69" s="93">
        <v>6667.0702764367816</v>
      </c>
      <c r="E69" s="81"/>
      <c r="F69" s="81"/>
    </row>
    <row r="70" spans="1:10">
      <c r="A70"/>
      <c r="B70"/>
      <c r="C70"/>
    </row>
  </sheetData>
  <pageMargins left="0.7" right="0.7" top="0.75" bottom="0.75" header="0.3" footer="0.3"/>
  <pageSetup paperSize="9" orientation="portrait" horizontalDpi="300" verticalDpi="300" r:id="rId2"/>
  <ignoredErrors>
    <ignoredError sqref="F22:F32" formula="1"/>
  </ignoredError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zoomScaleNormal="100" workbookViewId="0">
      <pane xSplit="4" ySplit="2" topLeftCell="E55" activePane="bottomRight" state="frozen"/>
      <selection pane="topRight" activeCell="E1" sqref="E1"/>
      <selection pane="bottomLeft" activeCell="A3" sqref="A3"/>
      <selection pane="bottomRight" activeCell="B71" sqref="B71"/>
    </sheetView>
  </sheetViews>
  <sheetFormatPr defaultRowHeight="15"/>
  <cols>
    <col min="1" max="1" width="20.140625" style="37" customWidth="1"/>
    <col min="2" max="2" width="26.42578125" style="37" bestFit="1" customWidth="1"/>
    <col min="3" max="3" width="27.85546875" style="37" customWidth="1"/>
    <col min="4" max="4" width="24.85546875" style="37" hidden="1" customWidth="1"/>
    <col min="5" max="5" width="10.5703125" style="37" bestFit="1" customWidth="1"/>
    <col min="6" max="6" width="12.140625" style="37" bestFit="1" customWidth="1"/>
    <col min="7" max="7" width="20.140625" style="37" bestFit="1" customWidth="1"/>
    <col min="8" max="8" width="19.28515625" style="37" bestFit="1" customWidth="1"/>
    <col min="9" max="9" width="11.7109375" style="37" bestFit="1" customWidth="1"/>
    <col min="10" max="10" width="11.7109375" style="59" customWidth="1"/>
    <col min="11" max="11" width="13.42578125" style="37" bestFit="1" customWidth="1"/>
    <col min="12" max="12" width="15.7109375" style="37" bestFit="1" customWidth="1"/>
    <col min="13" max="13" width="9.7109375" style="37" bestFit="1" customWidth="1"/>
    <col min="14" max="14" width="15.7109375" style="37" bestFit="1" customWidth="1"/>
    <col min="15" max="16384" width="9.140625" style="37"/>
  </cols>
  <sheetData>
    <row r="1" spans="1:14">
      <c r="E1" s="37" t="s">
        <v>80</v>
      </c>
      <c r="L1" s="37" t="s">
        <v>70</v>
      </c>
      <c r="N1" s="37" t="s">
        <v>70</v>
      </c>
    </row>
    <row r="2" spans="1:14">
      <c r="A2" s="36" t="s">
        <v>0</v>
      </c>
      <c r="B2" s="36" t="s">
        <v>1</v>
      </c>
      <c r="C2" s="36" t="s">
        <v>2</v>
      </c>
      <c r="D2" s="36" t="s">
        <v>73</v>
      </c>
      <c r="E2" s="36" t="s">
        <v>3</v>
      </c>
      <c r="F2" s="36" t="s">
        <v>4</v>
      </c>
      <c r="G2" s="36" t="s">
        <v>6</v>
      </c>
      <c r="H2" s="36" t="s">
        <v>5</v>
      </c>
      <c r="I2" s="36" t="s">
        <v>7</v>
      </c>
      <c r="J2" s="36" t="s">
        <v>82</v>
      </c>
      <c r="K2" s="36" t="s">
        <v>70</v>
      </c>
      <c r="L2" s="36" t="s">
        <v>81</v>
      </c>
      <c r="M2" s="36" t="s">
        <v>70</v>
      </c>
      <c r="N2" s="36" t="s">
        <v>81</v>
      </c>
    </row>
    <row r="3" spans="1:14">
      <c r="A3" s="38" t="s">
        <v>43</v>
      </c>
      <c r="B3" s="38" t="s">
        <v>69</v>
      </c>
      <c r="C3" s="38" t="s">
        <v>44</v>
      </c>
      <c r="D3" s="38" t="str">
        <f t="shared" ref="D3:D32" si="0">+B3&amp;C3</f>
        <v xml:space="preserve">Amministratore Direzione </v>
      </c>
      <c r="E3" s="35">
        <v>11621</v>
      </c>
      <c r="F3" s="39">
        <f t="shared" ref="F3:F17" si="1">+E3*12</f>
        <v>139452</v>
      </c>
      <c r="G3" s="84">
        <f>+F3*1.07</f>
        <v>149213.64000000001</v>
      </c>
      <c r="H3" s="39">
        <f>+G3/12</f>
        <v>12434.470000000001</v>
      </c>
      <c r="I3" s="39" t="s">
        <v>13</v>
      </c>
      <c r="J3" s="60" t="s">
        <v>83</v>
      </c>
      <c r="K3" s="39"/>
      <c r="L3" s="39"/>
      <c r="M3" s="39"/>
      <c r="N3" s="39"/>
    </row>
    <row r="4" spans="1:14">
      <c r="A4" s="38" t="s">
        <v>45</v>
      </c>
      <c r="B4" s="38" t="s">
        <v>69</v>
      </c>
      <c r="C4" s="38" t="s">
        <v>44</v>
      </c>
      <c r="D4" s="38" t="str">
        <f t="shared" si="0"/>
        <v xml:space="preserve">Amministratore Direzione </v>
      </c>
      <c r="E4" s="35">
        <v>11621</v>
      </c>
      <c r="F4" s="39">
        <f t="shared" si="1"/>
        <v>139452</v>
      </c>
      <c r="G4" s="84">
        <f>+F4*1.07</f>
        <v>149213.64000000001</v>
      </c>
      <c r="H4" s="39">
        <f>+G4/12</f>
        <v>12434.470000000001</v>
      </c>
      <c r="I4" s="39" t="s">
        <v>11</v>
      </c>
      <c r="J4" s="60" t="s">
        <v>83</v>
      </c>
      <c r="K4" s="39"/>
      <c r="L4" s="39"/>
      <c r="M4" s="39"/>
      <c r="N4" s="39"/>
    </row>
    <row r="5" spans="1:14">
      <c r="A5" s="38" t="s">
        <v>46</v>
      </c>
      <c r="B5" s="38" t="s">
        <v>9</v>
      </c>
      <c r="C5" s="38" t="s">
        <v>32</v>
      </c>
      <c r="D5" s="38" t="str">
        <f t="shared" si="0"/>
        <v>CollaboratoreAMM</v>
      </c>
      <c r="E5" s="35">
        <v>1783</v>
      </c>
      <c r="F5" s="39">
        <f t="shared" si="1"/>
        <v>21396</v>
      </c>
      <c r="G5" s="84">
        <f t="shared" ref="G5:G16" si="2">+F5*$B$44</f>
        <v>25033.32</v>
      </c>
      <c r="H5" s="39">
        <f t="shared" ref="H5:H16" si="3">+E5*$B$44</f>
        <v>2086.1099999999997</v>
      </c>
      <c r="I5" s="39" t="s">
        <v>13</v>
      </c>
      <c r="J5" s="60" t="s">
        <v>83</v>
      </c>
      <c r="K5" s="39"/>
      <c r="L5" s="39"/>
      <c r="M5" s="39"/>
      <c r="N5" s="39"/>
    </row>
    <row r="6" spans="1:14">
      <c r="A6" s="38" t="s">
        <v>20</v>
      </c>
      <c r="B6" s="38" t="s">
        <v>9</v>
      </c>
      <c r="C6" s="38" t="s">
        <v>21</v>
      </c>
      <c r="D6" s="38" t="str">
        <f t="shared" si="0"/>
        <v>CollaboratoreCOMM DIF</v>
      </c>
      <c r="E6" s="35">
        <v>4829</v>
      </c>
      <c r="F6" s="39">
        <f t="shared" si="1"/>
        <v>57948</v>
      </c>
      <c r="G6" s="84">
        <f t="shared" si="2"/>
        <v>67799.159999999989</v>
      </c>
      <c r="H6" s="39">
        <f t="shared" si="3"/>
        <v>5649.9299999999994</v>
      </c>
      <c r="I6" s="39" t="s">
        <v>11</v>
      </c>
      <c r="J6" s="60" t="s">
        <v>83</v>
      </c>
      <c r="K6" s="39"/>
      <c r="L6" s="39"/>
      <c r="M6" s="39"/>
      <c r="N6" s="39"/>
    </row>
    <row r="7" spans="1:14">
      <c r="A7" s="38" t="s">
        <v>23</v>
      </c>
      <c r="B7" s="38" t="s">
        <v>9</v>
      </c>
      <c r="C7" s="38" t="s">
        <v>24</v>
      </c>
      <c r="D7" s="38" t="str">
        <f t="shared" si="0"/>
        <v>CollaboratoreCOMM OFF</v>
      </c>
      <c r="E7" s="80">
        <v>3667</v>
      </c>
      <c r="F7" s="39">
        <f t="shared" si="1"/>
        <v>44004</v>
      </c>
      <c r="G7" s="84">
        <f t="shared" si="2"/>
        <v>51484.68</v>
      </c>
      <c r="H7" s="39">
        <f t="shared" si="3"/>
        <v>4290.3899999999994</v>
      </c>
      <c r="I7" s="39" t="s">
        <v>11</v>
      </c>
      <c r="J7" s="60" t="s">
        <v>11</v>
      </c>
      <c r="K7" s="39" t="s">
        <v>121</v>
      </c>
      <c r="L7" s="39"/>
      <c r="M7" s="39"/>
      <c r="N7" s="39"/>
    </row>
    <row r="8" spans="1:14">
      <c r="A8" s="38" t="s">
        <v>14</v>
      </c>
      <c r="B8" s="38" t="s">
        <v>9</v>
      </c>
      <c r="C8" s="38" t="s">
        <v>15</v>
      </c>
      <c r="D8" s="38" t="str">
        <f t="shared" si="0"/>
        <v>CollaboratoreOP DIF</v>
      </c>
      <c r="E8" s="35">
        <v>4350</v>
      </c>
      <c r="F8" s="39">
        <f t="shared" si="1"/>
        <v>52200</v>
      </c>
      <c r="G8" s="84">
        <f t="shared" si="2"/>
        <v>61073.999999999993</v>
      </c>
      <c r="H8" s="39">
        <f t="shared" si="3"/>
        <v>5089.5</v>
      </c>
      <c r="I8" s="39" t="s">
        <v>13</v>
      </c>
      <c r="J8" s="60" t="s">
        <v>11</v>
      </c>
      <c r="K8" s="39" t="s">
        <v>119</v>
      </c>
      <c r="L8" s="39">
        <v>3570</v>
      </c>
      <c r="M8" s="39" t="s">
        <v>120</v>
      </c>
      <c r="N8" s="39"/>
    </row>
    <row r="9" spans="1:14">
      <c r="A9" s="38" t="s">
        <v>8</v>
      </c>
      <c r="B9" s="38" t="s">
        <v>9</v>
      </c>
      <c r="C9" s="38" t="s">
        <v>10</v>
      </c>
      <c r="D9" s="38" t="str">
        <f t="shared" si="0"/>
        <v>CollaboratoreOP OFF</v>
      </c>
      <c r="E9" s="35">
        <v>6767</v>
      </c>
      <c r="F9" s="39">
        <f t="shared" si="1"/>
        <v>81204</v>
      </c>
      <c r="G9" s="84">
        <f t="shared" si="2"/>
        <v>95008.68</v>
      </c>
      <c r="H9" s="39">
        <f t="shared" si="3"/>
        <v>7917.3899999999994</v>
      </c>
      <c r="I9" s="39" t="s">
        <v>13</v>
      </c>
      <c r="J9" s="60" t="s">
        <v>83</v>
      </c>
      <c r="K9" s="39"/>
      <c r="L9" s="39"/>
      <c r="M9" s="39"/>
      <c r="N9" s="39"/>
    </row>
    <row r="10" spans="1:14">
      <c r="A10" s="38" t="s">
        <v>12</v>
      </c>
      <c r="B10" s="38" t="s">
        <v>9</v>
      </c>
      <c r="C10" s="38" t="s">
        <v>10</v>
      </c>
      <c r="D10" s="38" t="str">
        <f t="shared" si="0"/>
        <v>CollaboratoreOP OFF</v>
      </c>
      <c r="E10" s="35">
        <v>6767</v>
      </c>
      <c r="F10" s="39">
        <f t="shared" si="1"/>
        <v>81204</v>
      </c>
      <c r="G10" s="84">
        <f t="shared" si="2"/>
        <v>95008.68</v>
      </c>
      <c r="H10" s="39">
        <f t="shared" si="3"/>
        <v>7917.3899999999994</v>
      </c>
      <c r="I10" s="39" t="s">
        <v>13</v>
      </c>
      <c r="J10" s="60" t="s">
        <v>11</v>
      </c>
      <c r="K10" s="39" t="s">
        <v>124</v>
      </c>
      <c r="L10" s="39"/>
      <c r="M10" s="39"/>
      <c r="N10" s="39"/>
    </row>
    <row r="11" spans="1:14">
      <c r="A11" s="38" t="s">
        <v>16</v>
      </c>
      <c r="B11" s="38" t="s">
        <v>9</v>
      </c>
      <c r="C11" s="38" t="s">
        <v>10</v>
      </c>
      <c r="D11" s="38" t="str">
        <f t="shared" si="0"/>
        <v>CollaboratoreOP OFF</v>
      </c>
      <c r="E11" s="35">
        <v>6605</v>
      </c>
      <c r="F11" s="39">
        <f t="shared" si="1"/>
        <v>79260</v>
      </c>
      <c r="G11" s="84">
        <f t="shared" si="2"/>
        <v>92734.2</v>
      </c>
      <c r="H11" s="39">
        <f t="shared" si="3"/>
        <v>7727.8499999999995</v>
      </c>
      <c r="I11" s="39" t="s">
        <v>13</v>
      </c>
      <c r="J11" s="60" t="s">
        <v>83</v>
      </c>
      <c r="K11" s="39" t="s">
        <v>127</v>
      </c>
      <c r="L11" s="39"/>
      <c r="M11" s="39"/>
      <c r="N11" s="39"/>
    </row>
    <row r="12" spans="1:14">
      <c r="A12" s="38" t="s">
        <v>17</v>
      </c>
      <c r="B12" s="38" t="s">
        <v>9</v>
      </c>
      <c r="C12" s="38" t="s">
        <v>10</v>
      </c>
      <c r="D12" s="38" t="str">
        <f t="shared" si="0"/>
        <v>CollaboratoreOP OFF</v>
      </c>
      <c r="E12" s="35">
        <v>4250</v>
      </c>
      <c r="F12" s="39">
        <f t="shared" si="1"/>
        <v>51000</v>
      </c>
      <c r="G12" s="84">
        <f t="shared" si="2"/>
        <v>59670</v>
      </c>
      <c r="H12" s="39">
        <f t="shared" si="3"/>
        <v>4972.5</v>
      </c>
      <c r="I12" s="39" t="s">
        <v>13</v>
      </c>
      <c r="J12" s="60" t="s">
        <v>11</v>
      </c>
      <c r="K12" s="39" t="s">
        <v>119</v>
      </c>
      <c r="L12" s="39">
        <v>3820</v>
      </c>
      <c r="M12" s="39"/>
      <c r="N12" s="39"/>
    </row>
    <row r="13" spans="1:14">
      <c r="A13" s="38" t="s">
        <v>18</v>
      </c>
      <c r="B13" s="38" t="s">
        <v>9</v>
      </c>
      <c r="C13" s="38" t="s">
        <v>10</v>
      </c>
      <c r="D13" s="38" t="str">
        <f t="shared" si="0"/>
        <v>CollaboratoreOP OFF</v>
      </c>
      <c r="E13" s="35">
        <v>6600</v>
      </c>
      <c r="F13" s="39">
        <f t="shared" si="1"/>
        <v>79200</v>
      </c>
      <c r="G13" s="84">
        <f t="shared" si="2"/>
        <v>92664</v>
      </c>
      <c r="H13" s="39">
        <f t="shared" si="3"/>
        <v>7721.9999999999991</v>
      </c>
      <c r="I13" s="39" t="s">
        <v>13</v>
      </c>
      <c r="J13" s="60" t="s">
        <v>11</v>
      </c>
      <c r="K13" s="39" t="s">
        <v>119</v>
      </c>
      <c r="L13" s="35">
        <v>5793</v>
      </c>
      <c r="M13" s="39"/>
      <c r="N13" s="39"/>
    </row>
    <row r="14" spans="1:14">
      <c r="A14" s="38" t="s">
        <v>19</v>
      </c>
      <c r="B14" s="38" t="s">
        <v>9</v>
      </c>
      <c r="C14" s="38" t="s">
        <v>10</v>
      </c>
      <c r="D14" s="38" t="str">
        <f t="shared" si="0"/>
        <v>CollaboratoreOP OFF</v>
      </c>
      <c r="E14" s="35">
        <v>6515</v>
      </c>
      <c r="F14" s="39">
        <f t="shared" si="1"/>
        <v>78180</v>
      </c>
      <c r="G14" s="84">
        <f t="shared" si="2"/>
        <v>91470.599999999991</v>
      </c>
      <c r="H14" s="39">
        <f t="shared" si="3"/>
        <v>7622.5499999999993</v>
      </c>
      <c r="I14" s="39" t="s">
        <v>13</v>
      </c>
      <c r="J14" s="60" t="s">
        <v>83</v>
      </c>
      <c r="K14" s="39"/>
      <c r="L14" s="39"/>
      <c r="M14" s="39"/>
      <c r="N14" s="39"/>
    </row>
    <row r="15" spans="1:14">
      <c r="A15" s="38" t="s">
        <v>22</v>
      </c>
      <c r="B15" s="38" t="s">
        <v>9</v>
      </c>
      <c r="C15" s="38" t="s">
        <v>10</v>
      </c>
      <c r="D15" s="38" t="str">
        <f t="shared" si="0"/>
        <v>CollaboratoreOP OFF</v>
      </c>
      <c r="E15" s="35">
        <v>7732</v>
      </c>
      <c r="F15" s="39">
        <f t="shared" si="1"/>
        <v>92784</v>
      </c>
      <c r="G15" s="84">
        <f t="shared" si="2"/>
        <v>108557.28</v>
      </c>
      <c r="H15" s="39">
        <f t="shared" si="3"/>
        <v>9046.4399999999987</v>
      </c>
      <c r="I15" s="39" t="s">
        <v>13</v>
      </c>
      <c r="J15" s="60" t="s">
        <v>83</v>
      </c>
      <c r="K15" s="39"/>
      <c r="L15" s="39"/>
      <c r="M15" s="39"/>
      <c r="N15" s="39"/>
    </row>
    <row r="16" spans="1:14">
      <c r="A16" s="38" t="s">
        <v>115</v>
      </c>
      <c r="B16" s="38" t="s">
        <v>9</v>
      </c>
      <c r="C16" s="38" t="s">
        <v>10</v>
      </c>
      <c r="D16" s="38" t="str">
        <f t="shared" si="0"/>
        <v>CollaboratoreOP OFF</v>
      </c>
      <c r="E16" s="84">
        <v>3700</v>
      </c>
      <c r="F16" s="39">
        <f t="shared" si="1"/>
        <v>44400</v>
      </c>
      <c r="G16" s="39">
        <f t="shared" si="2"/>
        <v>51948</v>
      </c>
      <c r="H16" s="39">
        <f t="shared" si="3"/>
        <v>4329</v>
      </c>
      <c r="I16" s="39" t="s">
        <v>13</v>
      </c>
      <c r="J16" s="60" t="s">
        <v>11</v>
      </c>
      <c r="K16" s="39" t="s">
        <v>132</v>
      </c>
      <c r="L16" s="39"/>
      <c r="M16" s="39"/>
      <c r="N16" s="39"/>
    </row>
    <row r="17" spans="1:14">
      <c r="A17" s="38" t="s">
        <v>25</v>
      </c>
      <c r="B17" s="38" t="s">
        <v>26</v>
      </c>
      <c r="C17" s="38" t="s">
        <v>15</v>
      </c>
      <c r="D17" s="38" t="str">
        <f t="shared" si="0"/>
        <v>ConsulenteOP DIF</v>
      </c>
      <c r="E17" s="39">
        <v>6670</v>
      </c>
      <c r="F17" s="39">
        <f t="shared" si="1"/>
        <v>80040</v>
      </c>
      <c r="G17" s="39">
        <f>+F17*(1+4%)</f>
        <v>83241.600000000006</v>
      </c>
      <c r="H17" s="39">
        <f>+G17/12+E17*0.04</f>
        <v>7203.6</v>
      </c>
      <c r="I17" s="39" t="s">
        <v>13</v>
      </c>
      <c r="J17" s="60" t="s">
        <v>11</v>
      </c>
      <c r="K17" s="39" t="s">
        <v>119</v>
      </c>
      <c r="L17" s="39"/>
      <c r="M17" s="39"/>
      <c r="N17" s="39"/>
    </row>
    <row r="18" spans="1:14">
      <c r="A18" s="38" t="s">
        <v>27</v>
      </c>
      <c r="B18" s="38" t="s">
        <v>26</v>
      </c>
      <c r="C18" s="38" t="s">
        <v>10</v>
      </c>
      <c r="D18" s="38" t="str">
        <f t="shared" si="0"/>
        <v>ConsulenteOP OFF</v>
      </c>
      <c r="E18" s="39">
        <f>+F18/12</f>
        <v>4166.666666666667</v>
      </c>
      <c r="F18" s="39">
        <v>50000</v>
      </c>
      <c r="G18" s="39">
        <f>+F18</f>
        <v>50000</v>
      </c>
      <c r="H18" s="39">
        <f>+G18/12</f>
        <v>4166.666666666667</v>
      </c>
      <c r="I18" s="39" t="s">
        <v>13</v>
      </c>
      <c r="J18" s="60" t="s">
        <v>83</v>
      </c>
      <c r="K18" s="39"/>
      <c r="L18" s="39"/>
      <c r="M18" s="39"/>
      <c r="N18" s="39"/>
    </row>
    <row r="19" spans="1:14">
      <c r="A19" s="38"/>
      <c r="B19" s="38"/>
      <c r="C19" s="38"/>
      <c r="D19" s="38"/>
      <c r="E19" s="35"/>
      <c r="F19" s="39"/>
      <c r="G19" s="39"/>
      <c r="H19" s="39"/>
      <c r="I19" s="35"/>
      <c r="J19" s="60"/>
      <c r="K19" s="78" t="s">
        <v>116</v>
      </c>
      <c r="L19" s="78">
        <v>2500</v>
      </c>
      <c r="M19" s="98" t="s">
        <v>117</v>
      </c>
      <c r="N19" s="98"/>
    </row>
    <row r="20" spans="1:14">
      <c r="A20" s="38" t="s">
        <v>31</v>
      </c>
      <c r="B20" s="38" t="s">
        <v>29</v>
      </c>
      <c r="C20" s="38" t="s">
        <v>32</v>
      </c>
      <c r="D20" s="38" t="str">
        <f t="shared" si="0"/>
        <v>DipendenteAMM</v>
      </c>
      <c r="E20" s="35">
        <v>1763</v>
      </c>
      <c r="F20" s="39">
        <f t="shared" ref="F20:F25" si="4">+E20*14</f>
        <v>24682</v>
      </c>
      <c r="G20" s="84">
        <f t="shared" ref="G20:G32" si="5">+F20*$A$44</f>
        <v>35295.26</v>
      </c>
      <c r="H20" s="39">
        <f t="shared" ref="H20:H32" si="6">+G20/12</f>
        <v>2941.271666666667</v>
      </c>
      <c r="I20" s="39" t="s">
        <v>13</v>
      </c>
      <c r="J20" s="60" t="s">
        <v>83</v>
      </c>
      <c r="K20" s="39"/>
      <c r="L20" s="39"/>
      <c r="M20" s="39"/>
      <c r="N20" s="39"/>
    </row>
    <row r="21" spans="1:14">
      <c r="A21" s="38" t="s">
        <v>41</v>
      </c>
      <c r="B21" s="38" t="s">
        <v>29</v>
      </c>
      <c r="C21" s="38" t="s">
        <v>32</v>
      </c>
      <c r="D21" s="38" t="str">
        <f t="shared" si="0"/>
        <v>DipendenteAMM</v>
      </c>
      <c r="E21" s="80">
        <v>5180</v>
      </c>
      <c r="F21" s="78">
        <f t="shared" si="4"/>
        <v>72520</v>
      </c>
      <c r="G21" s="84">
        <f t="shared" si="5"/>
        <v>103703.59999999999</v>
      </c>
      <c r="H21" s="39">
        <f t="shared" si="6"/>
        <v>8641.9666666666653</v>
      </c>
      <c r="I21" s="39" t="s">
        <v>11</v>
      </c>
      <c r="J21" s="60" t="s">
        <v>11</v>
      </c>
      <c r="K21" s="39"/>
      <c r="L21" s="39"/>
      <c r="M21" s="39" t="s">
        <v>71</v>
      </c>
      <c r="N21" s="39">
        <v>4152</v>
      </c>
    </row>
    <row r="22" spans="1:14">
      <c r="A22" s="38" t="s">
        <v>36</v>
      </c>
      <c r="B22" s="38" t="s">
        <v>29</v>
      </c>
      <c r="C22" s="38" t="s">
        <v>21</v>
      </c>
      <c r="D22" s="38" t="str">
        <f t="shared" si="0"/>
        <v>DipendenteCOMM DIF</v>
      </c>
      <c r="E22" s="35">
        <v>3106</v>
      </c>
      <c r="F22" s="39">
        <f t="shared" si="4"/>
        <v>43484</v>
      </c>
      <c r="G22" s="84">
        <f t="shared" si="5"/>
        <v>62182.119999999995</v>
      </c>
      <c r="H22" s="39">
        <f t="shared" si="6"/>
        <v>5181.8433333333332</v>
      </c>
      <c r="I22" s="39" t="s">
        <v>11</v>
      </c>
      <c r="J22" s="60" t="s">
        <v>83</v>
      </c>
      <c r="K22" s="39"/>
      <c r="L22" s="39"/>
      <c r="M22" s="39"/>
      <c r="N22" s="39"/>
    </row>
    <row r="23" spans="1:14">
      <c r="A23" s="38" t="s">
        <v>30</v>
      </c>
      <c r="B23" s="38" t="s">
        <v>29</v>
      </c>
      <c r="C23" s="38" t="s">
        <v>24</v>
      </c>
      <c r="D23" s="38" t="str">
        <f t="shared" si="0"/>
        <v>DipendenteCOMM OFF</v>
      </c>
      <c r="E23" s="35">
        <v>4652</v>
      </c>
      <c r="F23" s="39">
        <f t="shared" si="4"/>
        <v>65128</v>
      </c>
      <c r="G23" s="84">
        <f t="shared" si="5"/>
        <v>93133.04</v>
      </c>
      <c r="H23" s="39">
        <f t="shared" si="6"/>
        <v>7761.0866666666661</v>
      </c>
      <c r="I23" s="39" t="s">
        <v>11</v>
      </c>
      <c r="J23" s="60" t="s">
        <v>83</v>
      </c>
      <c r="K23" s="39"/>
      <c r="L23" s="39"/>
      <c r="M23" s="39"/>
      <c r="N23" s="39"/>
    </row>
    <row r="24" spans="1:14">
      <c r="A24" s="38" t="s">
        <v>118</v>
      </c>
      <c r="B24" s="38" t="s">
        <v>29</v>
      </c>
      <c r="C24" s="38" t="s">
        <v>24</v>
      </c>
      <c r="D24" s="38" t="str">
        <f t="shared" si="0"/>
        <v>DipendenteCOMM OFF</v>
      </c>
      <c r="E24" s="35">
        <v>2929</v>
      </c>
      <c r="F24" s="39">
        <f t="shared" si="4"/>
        <v>41006</v>
      </c>
      <c r="G24" s="39">
        <f t="shared" si="5"/>
        <v>58638.579999999994</v>
      </c>
      <c r="H24" s="39">
        <f t="shared" si="6"/>
        <v>4886.5483333333332</v>
      </c>
      <c r="I24" s="39" t="s">
        <v>13</v>
      </c>
      <c r="J24" s="60"/>
      <c r="K24" s="39"/>
      <c r="L24" s="39"/>
      <c r="M24" s="97"/>
      <c r="N24" s="39"/>
    </row>
    <row r="25" spans="1:14">
      <c r="A25" s="38" t="s">
        <v>28</v>
      </c>
      <c r="B25" s="38" t="s">
        <v>29</v>
      </c>
      <c r="C25" s="38" t="s">
        <v>15</v>
      </c>
      <c r="D25" s="38" t="str">
        <f t="shared" si="0"/>
        <v>DipendenteOP DIF</v>
      </c>
      <c r="E25" s="35">
        <v>5035</v>
      </c>
      <c r="F25" s="39">
        <f t="shared" si="4"/>
        <v>70490</v>
      </c>
      <c r="G25" s="84">
        <f t="shared" si="5"/>
        <v>100800.7</v>
      </c>
      <c r="H25" s="39">
        <f t="shared" si="6"/>
        <v>8400.0583333333325</v>
      </c>
      <c r="I25" s="39" t="s">
        <v>11</v>
      </c>
      <c r="J25" s="60" t="s">
        <v>83</v>
      </c>
      <c r="K25" s="39"/>
      <c r="L25" s="39"/>
      <c r="M25" s="39"/>
      <c r="N25" s="39"/>
    </row>
    <row r="26" spans="1:14">
      <c r="A26" s="38" t="s">
        <v>34</v>
      </c>
      <c r="B26" s="38" t="s">
        <v>29</v>
      </c>
      <c r="C26" s="38" t="s">
        <v>15</v>
      </c>
      <c r="D26" s="38" t="str">
        <f t="shared" si="0"/>
        <v>DipendenteOP DIF</v>
      </c>
      <c r="E26" s="85">
        <f>+F26/14</f>
        <v>3214.2857142857142</v>
      </c>
      <c r="F26" s="86">
        <v>45000</v>
      </c>
      <c r="G26" s="84">
        <f t="shared" si="5"/>
        <v>64350</v>
      </c>
      <c r="H26" s="39">
        <f t="shared" si="6"/>
        <v>5362.5</v>
      </c>
      <c r="I26" s="39" t="s">
        <v>13</v>
      </c>
      <c r="J26" s="60" t="s">
        <v>11</v>
      </c>
      <c r="K26" s="39" t="s">
        <v>110</v>
      </c>
      <c r="L26" s="39">
        <v>2714</v>
      </c>
      <c r="M26" s="39" t="s">
        <v>111</v>
      </c>
      <c r="N26" s="39"/>
    </row>
    <row r="27" spans="1:14">
      <c r="A27" s="38" t="s">
        <v>35</v>
      </c>
      <c r="B27" s="38" t="s">
        <v>29</v>
      </c>
      <c r="C27" s="38" t="s">
        <v>15</v>
      </c>
      <c r="D27" s="38" t="str">
        <f t="shared" si="0"/>
        <v>DipendenteOP DIF</v>
      </c>
      <c r="E27" s="35">
        <v>4107</v>
      </c>
      <c r="F27" s="39">
        <f t="shared" ref="F27:F32" si="7">+E27*14</f>
        <v>57498</v>
      </c>
      <c r="G27" s="39">
        <f t="shared" si="5"/>
        <v>82222.14</v>
      </c>
      <c r="H27" s="39">
        <f t="shared" si="6"/>
        <v>6851.8450000000003</v>
      </c>
      <c r="I27" s="39" t="s">
        <v>11</v>
      </c>
      <c r="J27" s="60" t="s">
        <v>83</v>
      </c>
      <c r="K27" s="39"/>
      <c r="L27" s="39"/>
      <c r="M27" s="39"/>
      <c r="N27" s="39"/>
    </row>
    <row r="28" spans="1:14">
      <c r="A28" s="38" t="s">
        <v>37</v>
      </c>
      <c r="B28" s="38" t="s">
        <v>29</v>
      </c>
      <c r="C28" s="38" t="s">
        <v>15</v>
      </c>
      <c r="D28" s="38" t="str">
        <f t="shared" si="0"/>
        <v>DipendenteOP DIF</v>
      </c>
      <c r="E28" s="35">
        <v>3080</v>
      </c>
      <c r="F28" s="39">
        <f t="shared" si="7"/>
        <v>43120</v>
      </c>
      <c r="G28" s="84">
        <f t="shared" si="5"/>
        <v>61661.599999999999</v>
      </c>
      <c r="H28" s="39">
        <f t="shared" si="6"/>
        <v>5138.4666666666662</v>
      </c>
      <c r="I28" s="39" t="s">
        <v>13</v>
      </c>
      <c r="J28" s="60" t="s">
        <v>83</v>
      </c>
      <c r="K28" s="39"/>
      <c r="L28" s="39"/>
      <c r="M28" s="39"/>
      <c r="N28" s="39"/>
    </row>
    <row r="29" spans="1:14">
      <c r="A29" s="38" t="s">
        <v>39</v>
      </c>
      <c r="B29" s="38" t="s">
        <v>29</v>
      </c>
      <c r="C29" s="38" t="s">
        <v>15</v>
      </c>
      <c r="D29" s="38" t="str">
        <f t="shared" si="0"/>
        <v>DipendenteOP DIF</v>
      </c>
      <c r="E29" s="35">
        <v>3086</v>
      </c>
      <c r="F29" s="39">
        <f t="shared" si="7"/>
        <v>43204</v>
      </c>
      <c r="G29" s="84">
        <f t="shared" si="5"/>
        <v>61781.719999999994</v>
      </c>
      <c r="H29" s="39">
        <f t="shared" si="6"/>
        <v>5148.4766666666665</v>
      </c>
      <c r="I29" s="39" t="s">
        <v>11</v>
      </c>
      <c r="J29" s="60" t="s">
        <v>11</v>
      </c>
      <c r="K29" s="39" t="s">
        <v>125</v>
      </c>
      <c r="L29" s="39"/>
      <c r="M29" s="39"/>
      <c r="N29" s="39"/>
    </row>
    <row r="30" spans="1:14">
      <c r="A30" s="38" t="s">
        <v>40</v>
      </c>
      <c r="B30" s="38" t="s">
        <v>29</v>
      </c>
      <c r="C30" s="38" t="s">
        <v>15</v>
      </c>
      <c r="D30" s="38" t="str">
        <f t="shared" si="0"/>
        <v>DipendenteOP DIF</v>
      </c>
      <c r="E30" s="35">
        <v>3079.51</v>
      </c>
      <c r="F30" s="39">
        <f t="shared" si="7"/>
        <v>43113.14</v>
      </c>
      <c r="G30" s="84">
        <f t="shared" si="5"/>
        <v>61651.790199999996</v>
      </c>
      <c r="H30" s="39">
        <f t="shared" si="6"/>
        <v>5137.649183333333</v>
      </c>
      <c r="I30" s="39" t="s">
        <v>11</v>
      </c>
      <c r="J30" s="60" t="s">
        <v>11</v>
      </c>
      <c r="K30" s="84" t="s">
        <v>121</v>
      </c>
      <c r="L30" s="84">
        <v>2857</v>
      </c>
      <c r="M30" s="39"/>
      <c r="N30" s="39"/>
    </row>
    <row r="31" spans="1:14">
      <c r="A31" s="38" t="s">
        <v>33</v>
      </c>
      <c r="B31" s="38" t="s">
        <v>29</v>
      </c>
      <c r="C31" s="38" t="s">
        <v>10</v>
      </c>
      <c r="D31" s="38" t="str">
        <f t="shared" si="0"/>
        <v>DipendenteOP OFF</v>
      </c>
      <c r="E31" s="35">
        <v>3687</v>
      </c>
      <c r="F31" s="39">
        <f t="shared" si="7"/>
        <v>51618</v>
      </c>
      <c r="G31" s="84">
        <f t="shared" si="5"/>
        <v>73813.739999999991</v>
      </c>
      <c r="H31" s="39">
        <f t="shared" si="6"/>
        <v>6151.1449999999995</v>
      </c>
      <c r="I31" s="39" t="s">
        <v>13</v>
      </c>
      <c r="J31" s="60" t="s">
        <v>83</v>
      </c>
      <c r="K31" s="39"/>
      <c r="L31" s="39"/>
      <c r="M31" s="82"/>
      <c r="N31" s="83"/>
    </row>
    <row r="32" spans="1:14">
      <c r="A32" s="38" t="s">
        <v>38</v>
      </c>
      <c r="B32" s="38" t="s">
        <v>29</v>
      </c>
      <c r="C32" s="38" t="s">
        <v>10</v>
      </c>
      <c r="D32" s="38" t="str">
        <f t="shared" si="0"/>
        <v>DipendenteOP OFF</v>
      </c>
      <c r="E32" s="80">
        <v>5000</v>
      </c>
      <c r="F32" s="78">
        <f t="shared" si="7"/>
        <v>70000</v>
      </c>
      <c r="G32" s="84">
        <f t="shared" si="5"/>
        <v>100100</v>
      </c>
      <c r="H32" s="39">
        <f t="shared" si="6"/>
        <v>8341.6666666666661</v>
      </c>
      <c r="I32" s="39" t="s">
        <v>11</v>
      </c>
      <c r="J32" s="60" t="s">
        <v>11</v>
      </c>
      <c r="K32" s="39" t="s">
        <v>128</v>
      </c>
      <c r="L32" s="39"/>
      <c r="M32" s="82" t="s">
        <v>72</v>
      </c>
      <c r="N32" s="83">
        <v>4178</v>
      </c>
    </row>
    <row r="33" spans="1:14">
      <c r="A33" s="38"/>
      <c r="B33" s="38"/>
      <c r="C33" s="38"/>
      <c r="D33" s="38"/>
      <c r="E33" s="35"/>
      <c r="F33" s="39"/>
      <c r="G33" s="39"/>
      <c r="H33" s="39"/>
      <c r="I33" s="39"/>
      <c r="J33" s="60"/>
      <c r="K33" s="78" t="s">
        <v>106</v>
      </c>
      <c r="L33" s="78">
        <v>2400</v>
      </c>
      <c r="M33" s="95" t="s">
        <v>107</v>
      </c>
      <c r="N33" s="96"/>
    </row>
    <row r="34" spans="1:14" ht="5.25" customHeight="1"/>
    <row r="35" spans="1:14" ht="5.25" customHeight="1"/>
    <row r="36" spans="1:14" ht="5.25" customHeight="1"/>
    <row r="37" spans="1:14" ht="5.25" customHeight="1"/>
    <row r="38" spans="1:14" ht="5.25" customHeight="1"/>
    <row r="39" spans="1:14" ht="5.25" customHeight="1"/>
    <row r="40" spans="1:14" ht="5.25" customHeight="1"/>
    <row r="41" spans="1:14" ht="5.25" customHeight="1"/>
    <row r="42" spans="1:14" ht="3" customHeight="1"/>
    <row r="43" spans="1:14">
      <c r="A43" s="40">
        <v>40179</v>
      </c>
    </row>
    <row r="44" spans="1:14" ht="14.25" customHeight="1">
      <c r="A44" s="37">
        <v>1.43</v>
      </c>
      <c r="B44" s="37">
        <v>1.17</v>
      </c>
    </row>
    <row r="48" spans="1:14">
      <c r="A48" s="90"/>
      <c r="B48" s="90" t="s">
        <v>78</v>
      </c>
      <c r="C48" s="90"/>
    </row>
    <row r="49" spans="1:9">
      <c r="A49" s="90" t="s">
        <v>74</v>
      </c>
      <c r="B49" s="90" t="s">
        <v>77</v>
      </c>
      <c r="C49" s="90" t="s">
        <v>79</v>
      </c>
      <c r="E49" s="37" t="s">
        <v>86</v>
      </c>
      <c r="F49" s="37" t="s">
        <v>129</v>
      </c>
      <c r="G49" s="37" t="s">
        <v>130</v>
      </c>
      <c r="H49" s="37" t="s">
        <v>131</v>
      </c>
    </row>
    <row r="50" spans="1:9">
      <c r="A50" s="91" t="s">
        <v>69</v>
      </c>
      <c r="B50" s="92">
        <v>2</v>
      </c>
      <c r="C50" s="93">
        <v>12434.470000000001</v>
      </c>
      <c r="E50" s="88">
        <v>12434.470000000001</v>
      </c>
      <c r="F50" s="81">
        <v>12434.470000000001</v>
      </c>
      <c r="G50" s="87">
        <f>+E50-F50</f>
        <v>0</v>
      </c>
      <c r="H50" s="81">
        <v>12434.470000000001</v>
      </c>
      <c r="I50" s="87">
        <f>+F50-H50</f>
        <v>0</v>
      </c>
    </row>
    <row r="51" spans="1:9">
      <c r="A51" s="94" t="s">
        <v>44</v>
      </c>
      <c r="B51" s="92">
        <v>2</v>
      </c>
      <c r="C51" s="93">
        <v>12434.470000000001</v>
      </c>
      <c r="E51" s="46">
        <v>12434.470000000001</v>
      </c>
      <c r="F51" s="81">
        <v>12434.470000000001</v>
      </c>
      <c r="G51" s="87">
        <f t="shared" ref="G51:G67" si="8">+E51-F51</f>
        <v>0</v>
      </c>
      <c r="H51" s="81">
        <v>12434.470000000001</v>
      </c>
      <c r="I51" s="87">
        <f t="shared" ref="I51:I67" si="9">+F51-H51</f>
        <v>0</v>
      </c>
    </row>
    <row r="52" spans="1:9">
      <c r="A52" s="91" t="s">
        <v>9</v>
      </c>
      <c r="B52" s="92">
        <v>12</v>
      </c>
      <c r="C52" s="93">
        <v>6197.5875000000005</v>
      </c>
      <c r="E52" s="88">
        <v>6197.5875000000005</v>
      </c>
      <c r="F52" s="81">
        <v>6165.0225</v>
      </c>
      <c r="G52" s="87">
        <f t="shared" si="8"/>
        <v>32.565000000000509</v>
      </c>
      <c r="H52" s="81">
        <v>6165.0225</v>
      </c>
      <c r="I52" s="87">
        <f t="shared" si="9"/>
        <v>0</v>
      </c>
    </row>
    <row r="53" spans="1:9">
      <c r="A53" s="94" t="s">
        <v>32</v>
      </c>
      <c r="B53" s="92">
        <v>1</v>
      </c>
      <c r="C53" s="93">
        <v>2086.1099999999997</v>
      </c>
      <c r="E53" s="46">
        <v>2086.1099999999997</v>
      </c>
      <c r="F53" s="81">
        <v>2086.1099999999997</v>
      </c>
      <c r="G53" s="87">
        <f t="shared" si="8"/>
        <v>0</v>
      </c>
      <c r="H53" s="81">
        <v>2086.1099999999997</v>
      </c>
      <c r="I53" s="87">
        <f t="shared" si="9"/>
        <v>0</v>
      </c>
    </row>
    <row r="54" spans="1:9">
      <c r="A54" s="94" t="s">
        <v>21</v>
      </c>
      <c r="B54" s="92">
        <v>1</v>
      </c>
      <c r="C54" s="93">
        <v>5649.9299999999994</v>
      </c>
      <c r="E54" s="46">
        <v>5649.9299999999994</v>
      </c>
      <c r="F54" s="81">
        <v>5649.9299999999994</v>
      </c>
      <c r="G54" s="87">
        <f t="shared" si="8"/>
        <v>0</v>
      </c>
      <c r="H54" s="81">
        <v>5649.9299999999994</v>
      </c>
      <c r="I54" s="87">
        <f t="shared" si="9"/>
        <v>0</v>
      </c>
    </row>
    <row r="55" spans="1:9">
      <c r="A55" s="94" t="s">
        <v>24</v>
      </c>
      <c r="B55" s="92">
        <v>1</v>
      </c>
      <c r="C55" s="93">
        <v>4290.3899999999994</v>
      </c>
      <c r="E55" s="46">
        <v>4290.3899999999994</v>
      </c>
      <c r="F55" s="81">
        <v>3899.6099999999997</v>
      </c>
      <c r="G55" s="87">
        <f t="shared" si="8"/>
        <v>390.77999999999975</v>
      </c>
      <c r="H55" s="81">
        <v>3899.6099999999997</v>
      </c>
      <c r="I55" s="87">
        <f t="shared" si="9"/>
        <v>0</v>
      </c>
    </row>
    <row r="56" spans="1:9">
      <c r="A56" s="94" t="s">
        <v>15</v>
      </c>
      <c r="B56" s="92">
        <v>1</v>
      </c>
      <c r="C56" s="93">
        <v>5089.5</v>
      </c>
      <c r="E56" s="46">
        <v>5089.5</v>
      </c>
      <c r="F56" s="81">
        <v>5089.5</v>
      </c>
      <c r="G56" s="87">
        <f t="shared" si="8"/>
        <v>0</v>
      </c>
      <c r="H56" s="81">
        <v>5089.5</v>
      </c>
      <c r="I56" s="87">
        <f t="shared" si="9"/>
        <v>0</v>
      </c>
    </row>
    <row r="57" spans="1:9">
      <c r="A57" s="94" t="s">
        <v>10</v>
      </c>
      <c r="B57" s="92">
        <v>8</v>
      </c>
      <c r="C57" s="93">
        <v>7156.8899999999994</v>
      </c>
      <c r="E57" s="46">
        <v>7156.8899999999994</v>
      </c>
      <c r="F57" s="81">
        <v>7156.8899999999994</v>
      </c>
      <c r="G57" s="87">
        <f t="shared" si="8"/>
        <v>0</v>
      </c>
      <c r="H57" s="81">
        <v>7156.8899999999994</v>
      </c>
      <c r="I57" s="87">
        <f t="shared" si="9"/>
        <v>0</v>
      </c>
    </row>
    <row r="58" spans="1:9">
      <c r="A58" s="91" t="s">
        <v>26</v>
      </c>
      <c r="B58" s="92">
        <v>2</v>
      </c>
      <c r="C58" s="93">
        <v>5685.1333333333332</v>
      </c>
      <c r="E58" s="88">
        <v>5685.1333333333332</v>
      </c>
      <c r="F58" s="81">
        <v>5685.1333333333332</v>
      </c>
      <c r="G58" s="87">
        <f t="shared" si="8"/>
        <v>0</v>
      </c>
      <c r="H58" s="81">
        <v>5685.1333333333332</v>
      </c>
      <c r="I58" s="87">
        <f t="shared" si="9"/>
        <v>0</v>
      </c>
    </row>
    <row r="59" spans="1:9">
      <c r="A59" s="94" t="s">
        <v>15</v>
      </c>
      <c r="B59" s="92">
        <v>1</v>
      </c>
      <c r="C59" s="93">
        <v>7203.6</v>
      </c>
      <c r="E59" s="46">
        <v>7203.6</v>
      </c>
      <c r="F59" s="81">
        <v>7203.6</v>
      </c>
      <c r="G59" s="87">
        <f t="shared" si="8"/>
        <v>0</v>
      </c>
      <c r="H59" s="81">
        <v>7203.6</v>
      </c>
      <c r="I59" s="87">
        <f t="shared" si="9"/>
        <v>0</v>
      </c>
    </row>
    <row r="60" spans="1:9">
      <c r="A60" s="94" t="s">
        <v>10</v>
      </c>
      <c r="B60" s="92">
        <v>1</v>
      </c>
      <c r="C60" s="93">
        <v>4166.666666666667</v>
      </c>
      <c r="E60" s="46">
        <v>4166.666666666667</v>
      </c>
      <c r="F60" s="81">
        <v>4166.666666666667</v>
      </c>
      <c r="G60" s="87">
        <f t="shared" si="8"/>
        <v>0</v>
      </c>
      <c r="H60" s="81">
        <v>4166.666666666667</v>
      </c>
      <c r="I60" s="87">
        <f t="shared" si="9"/>
        <v>0</v>
      </c>
    </row>
    <row r="61" spans="1:9">
      <c r="A61" s="91" t="s">
        <v>29</v>
      </c>
      <c r="B61" s="92">
        <v>13</v>
      </c>
      <c r="C61" s="93">
        <v>6149.5787833333343</v>
      </c>
      <c r="E61" s="88">
        <v>6149.5787833333343</v>
      </c>
      <c r="F61" s="81">
        <v>6149.5787833333343</v>
      </c>
      <c r="G61" s="87">
        <f t="shared" si="8"/>
        <v>0</v>
      </c>
      <c r="H61" s="81">
        <v>6121.0233333333344</v>
      </c>
      <c r="I61" s="87">
        <f t="shared" si="9"/>
        <v>28.555449999999837</v>
      </c>
    </row>
    <row r="62" spans="1:9">
      <c r="A62" s="94" t="s">
        <v>32</v>
      </c>
      <c r="B62" s="92">
        <v>2</v>
      </c>
      <c r="C62" s="93">
        <v>5791.6191666666664</v>
      </c>
      <c r="E62" s="46">
        <v>5791.6191666666664</v>
      </c>
      <c r="F62" s="81">
        <v>5791.6191666666664</v>
      </c>
      <c r="G62" s="87">
        <f t="shared" si="8"/>
        <v>0</v>
      </c>
      <c r="H62" s="81">
        <v>5791.6191666666664</v>
      </c>
      <c r="I62" s="87">
        <f t="shared" si="9"/>
        <v>0</v>
      </c>
    </row>
    <row r="63" spans="1:9">
      <c r="A63" s="94" t="s">
        <v>21</v>
      </c>
      <c r="B63" s="92">
        <v>1</v>
      </c>
      <c r="C63" s="93">
        <v>5181.8433333333332</v>
      </c>
      <c r="E63" s="46">
        <v>5181.8433333333332</v>
      </c>
      <c r="F63" s="81">
        <v>5181.8433333333332</v>
      </c>
      <c r="G63" s="87">
        <f t="shared" si="8"/>
        <v>0</v>
      </c>
      <c r="H63" s="81">
        <v>5181.8433333333332</v>
      </c>
      <c r="I63" s="87">
        <f t="shared" si="9"/>
        <v>0</v>
      </c>
    </row>
    <row r="64" spans="1:9">
      <c r="A64" s="94" t="s">
        <v>24</v>
      </c>
      <c r="B64" s="92">
        <v>2</v>
      </c>
      <c r="C64" s="93">
        <v>6323.8174999999992</v>
      </c>
      <c r="E64" s="46">
        <v>6323.8174999999992</v>
      </c>
      <c r="F64" s="81">
        <v>6323.8174999999992</v>
      </c>
      <c r="G64" s="87">
        <f t="shared" si="8"/>
        <v>0</v>
      </c>
      <c r="H64" s="81">
        <v>6323.8174999999992</v>
      </c>
      <c r="I64" s="87">
        <f t="shared" si="9"/>
        <v>0</v>
      </c>
    </row>
    <row r="65" spans="1:9">
      <c r="A65" s="94" t="s">
        <v>15</v>
      </c>
      <c r="B65" s="92">
        <v>6</v>
      </c>
      <c r="C65" s="93">
        <v>6006.4993083333329</v>
      </c>
      <c r="E65" s="46">
        <v>6006.4993083333329</v>
      </c>
      <c r="F65" s="81">
        <v>6006.4993083333329</v>
      </c>
      <c r="G65" s="87">
        <f t="shared" si="8"/>
        <v>0</v>
      </c>
      <c r="H65" s="81">
        <v>5944.6291666666657</v>
      </c>
      <c r="I65" s="87">
        <f t="shared" si="9"/>
        <v>61.870141666667223</v>
      </c>
    </row>
    <row r="66" spans="1:9">
      <c r="A66" s="94" t="s">
        <v>10</v>
      </c>
      <c r="B66" s="92">
        <v>2</v>
      </c>
      <c r="C66" s="93">
        <v>7246.4058333333323</v>
      </c>
      <c r="E66" s="46">
        <v>7246.4058333333323</v>
      </c>
      <c r="F66" s="81">
        <v>7246.4058333333323</v>
      </c>
      <c r="G66" s="87">
        <f t="shared" si="8"/>
        <v>0</v>
      </c>
      <c r="H66" s="81">
        <v>7246.4058333333323</v>
      </c>
      <c r="I66" s="87">
        <f t="shared" si="9"/>
        <v>0</v>
      </c>
    </row>
    <row r="67" spans="1:9">
      <c r="A67" s="91" t="s">
        <v>75</v>
      </c>
      <c r="B67" s="92"/>
      <c r="C67" s="93"/>
      <c r="E67" s="89">
        <v>6570.8545120689651</v>
      </c>
      <c r="F67" s="81">
        <v>6557.3793396551719</v>
      </c>
      <c r="G67" s="87">
        <f t="shared" si="8"/>
        <v>13.475172413793189</v>
      </c>
      <c r="H67" s="81">
        <v>6544.5786206896555</v>
      </c>
      <c r="I67" s="87">
        <f t="shared" si="9"/>
        <v>12.800718965516353</v>
      </c>
    </row>
    <row r="68" spans="1:9">
      <c r="A68" s="94" t="s">
        <v>75</v>
      </c>
      <c r="B68" s="92"/>
      <c r="C68" s="93"/>
      <c r="E68" s="81"/>
      <c r="F68" s="81"/>
    </row>
    <row r="69" spans="1:9">
      <c r="A69" s="91" t="s">
        <v>76</v>
      </c>
      <c r="B69" s="92">
        <v>29</v>
      </c>
      <c r="C69" s="93">
        <v>6570.8545120689651</v>
      </c>
      <c r="E69" s="81"/>
      <c r="F69" s="81"/>
    </row>
  </sheetData>
  <sortState ref="A3:N33">
    <sortCondition ref="B3:B33"/>
    <sortCondition ref="C3:C33"/>
  </sortState>
  <pageMargins left="0.7" right="0.7" top="0.75" bottom="0.75" header="0.3" footer="0.3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Assunzione Valleri</vt:lpstr>
      <vt:lpstr>Retribuzioni Dipendenti</vt:lpstr>
      <vt:lpstr>Bonus e Aumenti</vt:lpstr>
      <vt:lpstr>Ottobre 2011</vt:lpstr>
      <vt:lpstr>Luglio 2011</vt:lpstr>
      <vt:lpstr>Giugno 2011 </vt:lpstr>
      <vt:lpstr>Maggio 2011 </vt:lpstr>
      <vt:lpstr>Aprile 2011</vt:lpstr>
      <vt:lpstr>Marzo 2011 </vt:lpstr>
      <vt:lpstr>Febbraio 2011 </vt:lpstr>
      <vt:lpstr>Gennaio 2011</vt:lpstr>
      <vt:lpstr>Dicembre 2010</vt:lpstr>
      <vt:lpstr>Novembre 2010</vt:lpstr>
      <vt:lpstr>Pivot_Retr_Dip_</vt:lpstr>
      <vt:lpstr>Bonus Amministratori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Lucia</cp:lastModifiedBy>
  <cp:lastPrinted>2011-09-06T09:07:57Z</cp:lastPrinted>
  <dcterms:created xsi:type="dcterms:W3CDTF">2010-04-14T14:48:27Z</dcterms:created>
  <dcterms:modified xsi:type="dcterms:W3CDTF">2012-02-21T10:16:09Z</dcterms:modified>
</cp:coreProperties>
</file>