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740"/>
  </bookViews>
  <sheets>
    <sheet name="Elenco Fatture Difensiva" sheetId="1" r:id="rId1"/>
  </sheets>
  <definedNames>
    <definedName name="_xlnm._FilterDatabase" localSheetId="0" hidden="1">'Elenco Fatture Difensiva'!$A$1:$R$95</definedName>
  </definedNames>
  <calcPr calcId="125725"/>
</workbook>
</file>

<file path=xl/calcChain.xml><?xml version="1.0" encoding="utf-8"?>
<calcChain xmlns="http://schemas.openxmlformats.org/spreadsheetml/2006/main">
  <c r="I16" i="1"/>
  <c r="J30"/>
  <c r="I30"/>
  <c r="J29"/>
  <c r="I29"/>
  <c r="J28"/>
  <c r="I28"/>
  <c r="J27"/>
  <c r="I27"/>
  <c r="J26"/>
  <c r="I26"/>
  <c r="J25"/>
  <c r="I25"/>
  <c r="J24"/>
  <c r="I24"/>
  <c r="J23"/>
  <c r="I23"/>
  <c r="J21"/>
  <c r="I21"/>
  <c r="J20"/>
  <c r="I20"/>
  <c r="J19"/>
  <c r="I19"/>
  <c r="J18"/>
  <c r="I18"/>
  <c r="J17"/>
  <c r="I17"/>
  <c r="J16"/>
  <c r="J15"/>
  <c r="I15"/>
  <c r="J14"/>
  <c r="I14"/>
  <c r="J13"/>
  <c r="I13"/>
  <c r="J11"/>
  <c r="I11"/>
  <c r="J10"/>
  <c r="I10"/>
  <c r="J9"/>
  <c r="I9"/>
  <c r="J8"/>
  <c r="I8"/>
  <c r="J7"/>
  <c r="I7"/>
  <c r="J6"/>
  <c r="I6"/>
  <c r="J5"/>
  <c r="I5"/>
  <c r="J4"/>
  <c r="I4"/>
  <c r="I2"/>
  <c r="J3"/>
  <c r="I3"/>
  <c r="J2"/>
  <c r="Q52"/>
  <c r="Q22"/>
  <c r="Q88"/>
  <c r="Q80"/>
  <c r="Q7"/>
  <c r="Q56"/>
  <c r="Q13"/>
  <c r="Q20"/>
  <c r="Q10"/>
  <c r="Q34"/>
  <c r="Q91"/>
  <c r="Q46"/>
  <c r="Q27"/>
  <c r="Q51"/>
  <c r="Q55"/>
  <c r="Q78"/>
  <c r="Q9"/>
  <c r="Q71"/>
  <c r="Q36"/>
  <c r="Q33"/>
  <c r="Q12"/>
  <c r="Q31"/>
  <c r="Q69"/>
  <c r="Q44"/>
  <c r="Q68"/>
  <c r="Q79"/>
  <c r="Q17"/>
  <c r="Q50"/>
  <c r="Q67"/>
  <c r="Q85"/>
  <c r="Q65"/>
  <c r="Q19"/>
  <c r="Q94"/>
  <c r="Q95"/>
  <c r="Q73"/>
  <c r="Q93"/>
  <c r="Q2"/>
  <c r="Q25"/>
  <c r="Q58"/>
  <c r="Q53"/>
  <c r="Q29"/>
  <c r="Q47"/>
  <c r="Q3"/>
  <c r="Q21"/>
  <c r="Q41"/>
  <c r="Q70"/>
  <c r="Q86"/>
  <c r="Q14"/>
  <c r="Q38"/>
  <c r="Q84"/>
  <c r="Q74"/>
  <c r="Q45"/>
  <c r="Q49"/>
  <c r="Q76"/>
  <c r="Q39"/>
  <c r="Q59"/>
  <c r="Q28"/>
  <c r="Q23"/>
  <c r="Q75"/>
  <c r="Q6"/>
  <c r="Q5"/>
  <c r="Q83"/>
  <c r="Q61"/>
  <c r="Q64"/>
  <c r="Q16"/>
  <c r="Q48"/>
  <c r="Q66"/>
  <c r="Q82"/>
  <c r="Q57"/>
  <c r="Q81"/>
  <c r="Q24"/>
  <c r="Q35"/>
  <c r="Q15"/>
  <c r="Q90"/>
  <c r="Q62"/>
  <c r="Q4"/>
  <c r="Q89"/>
  <c r="Q8"/>
  <c r="Q26"/>
  <c r="Q37"/>
  <c r="Q18"/>
  <c r="Q77"/>
  <c r="Q63"/>
  <c r="Q43"/>
  <c r="Q42"/>
  <c r="Q60"/>
  <c r="Q87"/>
  <c r="Q40"/>
  <c r="Q54"/>
  <c r="Q32"/>
  <c r="Q30"/>
  <c r="Q11"/>
  <c r="Q72"/>
  <c r="Q92"/>
  <c r="O105"/>
  <c r="O106" s="1"/>
  <c r="P105"/>
  <c r="P106" s="1"/>
  <c r="Q105"/>
  <c r="Q106" s="1"/>
  <c r="O98"/>
  <c r="P98"/>
  <c r="Q98" l="1"/>
  <c r="P99" s="1"/>
  <c r="O107"/>
  <c r="Q107"/>
  <c r="P107"/>
  <c r="Q108"/>
  <c r="Q109" s="1"/>
  <c r="Q110" s="1"/>
  <c r="P108"/>
  <c r="P109" s="1"/>
  <c r="P110" l="1"/>
  <c r="Q111"/>
  <c r="Q112" s="1"/>
  <c r="O108"/>
  <c r="Q113" l="1"/>
  <c r="Q114" s="1"/>
  <c r="P111"/>
  <c r="P112" s="1"/>
  <c r="O109"/>
  <c r="O110" s="1"/>
  <c r="Q115" l="1"/>
  <c r="Q116" s="1"/>
  <c r="Q117" s="1"/>
  <c r="Q119" s="1"/>
  <c r="P113"/>
  <c r="P114" s="1"/>
  <c r="P115" s="1"/>
  <c r="P116" s="1"/>
  <c r="O111"/>
  <c r="O112" l="1"/>
  <c r="O113" s="1"/>
  <c r="O114" s="1"/>
  <c r="O115" s="1"/>
  <c r="P117"/>
  <c r="P119" s="1"/>
  <c r="O116" l="1"/>
  <c r="O117" s="1"/>
  <c r="O119" s="1"/>
  <c r="P120" s="1"/>
</calcChain>
</file>

<file path=xl/comments1.xml><?xml version="1.0" encoding="utf-8"?>
<comments xmlns="http://schemas.openxmlformats.org/spreadsheetml/2006/main">
  <authors>
    <author>HT_Gianluca_Piani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Integrazione Contratto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Stornata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Contratto che fa da ordine e offerta</t>
        </r>
      </text>
    </comment>
  </commentList>
</comments>
</file>

<file path=xl/sharedStrings.xml><?xml version="1.0" encoding="utf-8"?>
<sst xmlns="http://schemas.openxmlformats.org/spreadsheetml/2006/main" count="583" uniqueCount="276">
  <si>
    <t>Commessa</t>
  </si>
  <si>
    <t>Numero fattura</t>
  </si>
  <si>
    <t>Data</t>
  </si>
  <si>
    <t>Cliente</t>
  </si>
  <si>
    <t>PRODOTTI</t>
  </si>
  <si>
    <t>SERVIZI</t>
  </si>
  <si>
    <t>TIPOLOGIA</t>
  </si>
  <si>
    <t>Data Incasso</t>
  </si>
  <si>
    <t>006/2012</t>
  </si>
  <si>
    <t>Fabbrica d'Armi Beretta</t>
  </si>
  <si>
    <t>Difensiva Prodotti</t>
  </si>
  <si>
    <t>2010.002</t>
  </si>
  <si>
    <t>007/2012</t>
  </si>
  <si>
    <t>Seat Pagine Gialle</t>
  </si>
  <si>
    <t>008/2012</t>
  </si>
  <si>
    <t>RSA</t>
  </si>
  <si>
    <t>Difensiva Servizi</t>
  </si>
  <si>
    <t>009/2012</t>
  </si>
  <si>
    <t>010/2012</t>
  </si>
  <si>
    <t>011/2012</t>
  </si>
  <si>
    <t>Allianz</t>
  </si>
  <si>
    <t>012/2012</t>
  </si>
  <si>
    <t>ContactLab</t>
  </si>
  <si>
    <t>013/2012</t>
  </si>
  <si>
    <t>Neticom</t>
  </si>
  <si>
    <t>014/2012</t>
  </si>
  <si>
    <t>Sipra</t>
  </si>
  <si>
    <t>015/2012</t>
  </si>
  <si>
    <t>Thales Alenia</t>
  </si>
  <si>
    <t>016/2012</t>
  </si>
  <si>
    <t>017/2012</t>
  </si>
  <si>
    <t>022/2012</t>
  </si>
  <si>
    <t>Cassa Risparmio Bolzano</t>
  </si>
  <si>
    <t>023/2012</t>
  </si>
  <si>
    <t>Ubi</t>
  </si>
  <si>
    <t>024/2012</t>
  </si>
  <si>
    <t>Trentino Trasporti</t>
  </si>
  <si>
    <t>025/2012</t>
  </si>
  <si>
    <t>026/2012</t>
  </si>
  <si>
    <t>BV Tech</t>
  </si>
  <si>
    <t>027/2012</t>
  </si>
  <si>
    <t>028/2012</t>
  </si>
  <si>
    <t>029/2012</t>
  </si>
  <si>
    <t>030/2012</t>
  </si>
  <si>
    <t>ING Direct</t>
  </si>
  <si>
    <t>031/2012</t>
  </si>
  <si>
    <t>Rina</t>
  </si>
  <si>
    <t>032/2012</t>
  </si>
  <si>
    <t>Security Reply</t>
  </si>
  <si>
    <t>033/2012</t>
  </si>
  <si>
    <t>Alenia Aermacchi</t>
  </si>
  <si>
    <t>036/2012</t>
  </si>
  <si>
    <t>CNP Assurances</t>
  </si>
  <si>
    <t>037/2012</t>
  </si>
  <si>
    <t>Di.Gi.</t>
  </si>
  <si>
    <t>038/2012</t>
  </si>
  <si>
    <t>Editoriale Domus</t>
  </si>
  <si>
    <t>039/2012</t>
  </si>
  <si>
    <t>040/2012</t>
  </si>
  <si>
    <t>Vem Sistemi</t>
  </si>
  <si>
    <t>041/2012</t>
  </si>
  <si>
    <t>Feinrohren</t>
  </si>
  <si>
    <t>042/2012</t>
  </si>
  <si>
    <t>047/2012</t>
  </si>
  <si>
    <t>Cobo</t>
  </si>
  <si>
    <t>048/2012</t>
  </si>
  <si>
    <t>Asystel</t>
  </si>
  <si>
    <t>049/2012</t>
  </si>
  <si>
    <t>Aditinet Consulting</t>
  </si>
  <si>
    <t>050/2012</t>
  </si>
  <si>
    <t>051/2012</t>
  </si>
  <si>
    <t>Spike Reply</t>
  </si>
  <si>
    <t>052/2012</t>
  </si>
  <si>
    <t>BT</t>
  </si>
  <si>
    <t>053/2012</t>
  </si>
  <si>
    <t>Domedica</t>
  </si>
  <si>
    <t>054/2012</t>
  </si>
  <si>
    <t>Unipol</t>
  </si>
  <si>
    <t>055/2012</t>
  </si>
  <si>
    <t>056/2012</t>
  </si>
  <si>
    <t>RCS</t>
  </si>
  <si>
    <t>063/2012</t>
  </si>
  <si>
    <t>UBI</t>
  </si>
  <si>
    <t>064/2012</t>
  </si>
  <si>
    <t>065/2012</t>
  </si>
  <si>
    <t>066/2012</t>
  </si>
  <si>
    <t>Akamai</t>
  </si>
  <si>
    <t>067/2012</t>
  </si>
  <si>
    <t>068/2012</t>
  </si>
  <si>
    <t>069/2012</t>
  </si>
  <si>
    <t>MediaWorld</t>
  </si>
  <si>
    <t>070/2012</t>
  </si>
  <si>
    <t>071/2012</t>
  </si>
  <si>
    <t>072/2012</t>
  </si>
  <si>
    <t>TNT</t>
  </si>
  <si>
    <t>073/2012</t>
  </si>
  <si>
    <t>Barclays</t>
  </si>
  <si>
    <t>074/2012</t>
  </si>
  <si>
    <t>075/2012</t>
  </si>
  <si>
    <t>076/2012</t>
  </si>
  <si>
    <t>077/2012</t>
  </si>
  <si>
    <t>078/2012</t>
  </si>
  <si>
    <t>079/2012</t>
  </si>
  <si>
    <t xml:space="preserve">BT </t>
  </si>
  <si>
    <t>081/2012</t>
  </si>
  <si>
    <t>Julia Arredamenti</t>
  </si>
  <si>
    <t>083/2012</t>
  </si>
  <si>
    <t>Tecnogi</t>
  </si>
  <si>
    <t>085/2012</t>
  </si>
  <si>
    <t>Stim</t>
  </si>
  <si>
    <t>088/2012</t>
  </si>
  <si>
    <t>AUSL Modena</t>
  </si>
  <si>
    <t>089/2012</t>
  </si>
  <si>
    <t>090/2012</t>
  </si>
  <si>
    <t>091/2012</t>
  </si>
  <si>
    <t>092/2012</t>
  </si>
  <si>
    <t>093/2012</t>
  </si>
  <si>
    <t>094/2012</t>
  </si>
  <si>
    <t>095/2012</t>
  </si>
  <si>
    <t>096/2012</t>
  </si>
  <si>
    <t>097/2012</t>
  </si>
  <si>
    <t>098/2012</t>
  </si>
  <si>
    <t>099/2012</t>
  </si>
  <si>
    <t>100/2012</t>
  </si>
  <si>
    <t>101/2012</t>
  </si>
  <si>
    <t>-</t>
  </si>
  <si>
    <t>107/2012</t>
  </si>
  <si>
    <t>108/2012</t>
  </si>
  <si>
    <t>109/2012</t>
  </si>
  <si>
    <t>110/2012</t>
  </si>
  <si>
    <t>Caviro</t>
  </si>
  <si>
    <t>111/2012</t>
  </si>
  <si>
    <t>112/2012</t>
  </si>
  <si>
    <t>113/2012</t>
  </si>
  <si>
    <t>Booleserver</t>
  </si>
  <si>
    <t>114/2012</t>
  </si>
  <si>
    <t>115/2012</t>
  </si>
  <si>
    <t>120/2012</t>
  </si>
  <si>
    <t>121/2012</t>
  </si>
  <si>
    <t>Eurofidi</t>
  </si>
  <si>
    <t>122/2012</t>
  </si>
  <si>
    <t>123/2012</t>
  </si>
  <si>
    <t>124/2012</t>
  </si>
  <si>
    <t>125/2012</t>
  </si>
  <si>
    <t>126/2012</t>
  </si>
  <si>
    <t>127/2012</t>
  </si>
  <si>
    <t>128/2012</t>
  </si>
  <si>
    <t>129/2012</t>
  </si>
  <si>
    <t>TOT.</t>
  </si>
  <si>
    <t>FATTURATO 2012</t>
  </si>
  <si>
    <t>Offensiva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</si>
  <si>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</si>
  <si>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</si>
  <si>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</si>
  <si>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</si>
  <si>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</si>
  <si>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</si>
  <si>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</si>
  <si>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</si>
  <si>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</si>
  <si>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</si>
  <si>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</si>
  <si>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</si>
  <si>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Risconti 2011</t>
  </si>
  <si>
    <t>Totale Fattura</t>
  </si>
  <si>
    <t>Descrizione</t>
  </si>
  <si>
    <t>Consulenza Security</t>
  </si>
  <si>
    <t>Numero Commessa</t>
  </si>
  <si>
    <t>073.2012</t>
  </si>
  <si>
    <t>Importo Incassato Escl. IVA</t>
  </si>
  <si>
    <t>Prodotti</t>
  </si>
  <si>
    <t>Servizi</t>
  </si>
  <si>
    <t>Costi</t>
  </si>
  <si>
    <t>Totale Commessa</t>
  </si>
  <si>
    <t>1° Margine</t>
  </si>
  <si>
    <t>Erogazione</t>
  </si>
  <si>
    <t>X</t>
  </si>
  <si>
    <t>Ordine Cliente</t>
  </si>
  <si>
    <t>Offerta HT</t>
  </si>
  <si>
    <t>Evasione Merce</t>
  </si>
  <si>
    <t>Rapporto Erogazione</t>
  </si>
  <si>
    <t>Schedario</t>
  </si>
  <si>
    <t>Commesse da Fatturare</t>
  </si>
  <si>
    <t>055.2012</t>
  </si>
  <si>
    <t>Note</t>
  </si>
  <si>
    <t>Commesse Fatturate</t>
  </si>
  <si>
    <t>Fornitore Westcon Security OdA 435/2012</t>
  </si>
  <si>
    <t>2012.023</t>
  </si>
  <si>
    <t>Rinnovo Websense</t>
  </si>
  <si>
    <t>Fornitore Computerlinks OdA 188/2012</t>
  </si>
  <si>
    <t>Fattura</t>
  </si>
  <si>
    <t>2012.042</t>
  </si>
  <si>
    <t>Firewall Paloalto</t>
  </si>
  <si>
    <t>Fornitore Exclusive Networks OdA 291/2012</t>
  </si>
  <si>
    <t>2012.043</t>
  </si>
  <si>
    <t>Activeidentity Demat</t>
  </si>
  <si>
    <t>Fornitore NBT OdA 328/2012</t>
  </si>
  <si>
    <t>2012.093</t>
  </si>
  <si>
    <t xml:space="preserve">Servizi Programmazione </t>
  </si>
  <si>
    <t>2011.200</t>
  </si>
  <si>
    <t>Security Assessment</t>
  </si>
  <si>
    <t>Commesse Fatturate 2011 L.</t>
  </si>
  <si>
    <t>Manca Ordine Formale Bv-Tech, nelle mail si parla di 85 gg. da allocare</t>
  </si>
  <si>
    <t>2012.088</t>
  </si>
  <si>
    <t>Information Security</t>
  </si>
  <si>
    <t xml:space="preserve">Commesse Fatturate </t>
  </si>
  <si>
    <t>Non c'è Ordine Formale ma essendo integrazione potrebbe far fede l'ordine originale</t>
  </si>
  <si>
    <t>Fornitore Exclusive Networks OdA 729/2012</t>
  </si>
  <si>
    <t>2012.097</t>
  </si>
  <si>
    <t>Prodotti Progetto Paloalto</t>
  </si>
  <si>
    <t>Servizi Security</t>
  </si>
  <si>
    <t xml:space="preserve">  2012.004  </t>
  </si>
  <si>
    <t>Da Offerta 80 GG vendute</t>
  </si>
  <si>
    <t>2012.100</t>
  </si>
  <si>
    <t>Servizi Web Server Audit</t>
  </si>
  <si>
    <t>2012.064</t>
  </si>
  <si>
    <t>ProdottiHW e licence</t>
  </si>
  <si>
    <t>Fornitore Computerlinks OdA 476/2012</t>
  </si>
  <si>
    <t>2012.021</t>
  </si>
  <si>
    <t xml:space="preserve"> 2012.033</t>
  </si>
  <si>
    <t>2012.081</t>
  </si>
  <si>
    <t>Prodotti Licenze</t>
  </si>
  <si>
    <t xml:space="preserve"> 13/06/2012</t>
  </si>
  <si>
    <t>Manutenzione SW</t>
  </si>
  <si>
    <t>Fornitore Exclusive Networks OdA 557/2012</t>
  </si>
  <si>
    <t>2012.028</t>
  </si>
  <si>
    <t>Consulenza</t>
  </si>
  <si>
    <t>2012.067</t>
  </si>
  <si>
    <t>Fornitore CyberArk OdA 490/2012</t>
  </si>
  <si>
    <t>2012.098</t>
  </si>
  <si>
    <t>Fornitore Exclusive Networks OdA 730/2012</t>
  </si>
  <si>
    <t>2012.052</t>
  </si>
  <si>
    <t>2012.044</t>
  </si>
  <si>
    <t>Programmazione</t>
  </si>
  <si>
    <t>2012.031</t>
  </si>
  <si>
    <t>Rinnovo Licenze e HW</t>
  </si>
  <si>
    <t xml:space="preserve">Fornitore Computerlinks </t>
  </si>
  <si>
    <t xml:space="preserve"> 18/07/2012</t>
  </si>
  <si>
    <t>2012.065</t>
  </si>
  <si>
    <t>Fornitore NBT 477/2012</t>
  </si>
  <si>
    <t>2012.027</t>
  </si>
  <si>
    <t>Westcon Security Oda 202/2012</t>
  </si>
  <si>
    <t>2012.083</t>
  </si>
  <si>
    <t xml:space="preserve">Manutenzione </t>
  </si>
  <si>
    <t>2012.045</t>
  </si>
  <si>
    <t>2012.057</t>
  </si>
  <si>
    <t>Prodotti CyberArk</t>
  </si>
  <si>
    <t>2012.005</t>
  </si>
  <si>
    <t>Consulenza Information Security</t>
  </si>
  <si>
    <t>2012.006</t>
  </si>
  <si>
    <t>Assistenza Tecnica</t>
  </si>
  <si>
    <t xml:space="preserve"> 28/09/2012</t>
  </si>
  <si>
    <t>Attività conclusa - Tecnico L. Filippi</t>
  </si>
  <si>
    <t>Chiedere a Mauro Romeo</t>
  </si>
  <si>
    <t>Chiedere ai tecnici</t>
  </si>
  <si>
    <t>Chiedere info - Contratto di assistenza tecnica</t>
  </si>
  <si>
    <t>Nell'offerta previste 155 gg. Uomo, erogate 63,50</t>
  </si>
  <si>
    <t>Fornitore Exclusive Networks OdA 237/2012 - DDT HW c'è, manca evasione licenze</t>
  </si>
  <si>
    <t>Previste 24 gg, erogate 17,50</t>
  </si>
  <si>
    <t>Rinnovo manutenzione F5</t>
  </si>
  <si>
    <t>Evasione licenze: OK - Evasione Token: Mail con indicazione Tracking No. (manca conferma ricezione da parte del cliente)</t>
  </si>
  <si>
    <t>Manca Evasione Licenze</t>
  </si>
  <si>
    <t>Manca Evasione Licenze + Report chiusura attività</t>
  </si>
  <si>
    <t>DDT relativo a 2 PaloAlto  OK + Manca Evasione Licenza</t>
  </si>
  <si>
    <t>Chiedere stima gg. Danilo/Salvatore + rapportino a fine attività</t>
  </si>
  <si>
    <t>Attività da concludere entro il 31/3/2013</t>
  </si>
  <si>
    <t>Fatturazione Mensile fissa € 8.100</t>
  </si>
  <si>
    <t>Stima gg. 22 Danilo/Salvatore (fatturato totale commessa, ma mancano gg)</t>
  </si>
  <si>
    <t>Stima gg. 20 Filippi + report chiusura</t>
  </si>
  <si>
    <t>Stima gg. 24 Filippi + report chiusura</t>
  </si>
  <si>
    <t>Stima gg. 34 Filippi + report chiusura</t>
  </si>
  <si>
    <t>Stimate 34 gg., erogate 11</t>
  </si>
  <si>
    <t>Stima 20 gg Rumore/Cordoni + report chiusura</t>
  </si>
  <si>
    <t>Consulenza da parte di Cyber Ark, chiedere report chiusura</t>
  </si>
  <si>
    <t>Vendute 40 gg., erogate 25,25</t>
  </si>
  <si>
    <t>Attività non conclusa, check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</si>
</sst>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00206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/>
    <xf numFmtId="164" fontId="2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/>
    <xf numFmtId="164" fontId="2" fillId="0" borderId="0" xfId="1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/>
    <xf numFmtId="49" fontId="2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right" vertical="center"/>
    </xf>
    <xf numFmtId="14" fontId="9" fillId="0" borderId="1" xfId="1" applyNumberFormat="1" applyFont="1" applyFill="1" applyBorder="1" applyAlignment="1">
      <alignment horizontal="right" vertical="top" wrapText="1"/>
    </xf>
    <xf numFmtId="14" fontId="5" fillId="0" borderId="1" xfId="1" applyNumberFormat="1" applyFont="1" applyFill="1" applyBorder="1" applyAlignment="1">
      <alignment horizontal="right" vertical="center"/>
    </xf>
    <xf numFmtId="14" fontId="2" fillId="0" borderId="0" xfId="0" applyNumberFormat="1" applyFont="1" applyFill="1" applyAlignment="1">
      <alignment horizontal="right"/>
    </xf>
    <xf numFmtId="14" fontId="6" fillId="0" borderId="0" xfId="1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4" fontId="8" fillId="0" borderId="1" xfId="0" applyNumberFormat="1" applyFont="1" applyFill="1" applyBorder="1" applyAlignment="1">
      <alignment horizontal="right" vertical="top" wrapText="1"/>
    </xf>
    <xf numFmtId="14" fontId="2" fillId="0" borderId="0" xfId="1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164" fontId="6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horizontal="left" vertical="top" wrapText="1"/>
    </xf>
    <xf numFmtId="164" fontId="2" fillId="0" borderId="0" xfId="1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/>
    <xf numFmtId="0" fontId="2" fillId="0" borderId="0" xfId="0" applyFont="1" applyFill="1" applyAlignment="1">
      <alignment horizontal="center"/>
    </xf>
    <xf numFmtId="164" fontId="9" fillId="0" borderId="1" xfId="1" applyNumberFormat="1" applyFont="1" applyFill="1" applyBorder="1" applyAlignment="1">
      <alignment horizontal="center" vertical="top" wrapText="1"/>
    </xf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/>
    <xf numFmtId="164" fontId="5" fillId="0" borderId="1" xfId="1" applyNumberFormat="1" applyFont="1" applyFill="1" applyBorder="1"/>
    <xf numFmtId="14" fontId="5" fillId="0" borderId="0" xfId="0" applyNumberFormat="1" applyFont="1"/>
    <xf numFmtId="3" fontId="5" fillId="0" borderId="1" xfId="0" applyNumberFormat="1" applyFont="1" applyBorder="1"/>
    <xf numFmtId="164" fontId="5" fillId="0" borderId="1" xfId="1" applyNumberFormat="1" applyFont="1" applyFill="1" applyBorder="1" applyAlignment="1">
      <alignment horizontal="right" vertical="center"/>
    </xf>
    <xf numFmtId="3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horizontal="right" wrapText="1"/>
    </xf>
    <xf numFmtId="0" fontId="10" fillId="2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3" fontId="5" fillId="0" borderId="0" xfId="0" applyNumberFormat="1" applyFont="1"/>
    <xf numFmtId="164" fontId="5" fillId="0" borderId="0" xfId="0" applyNumberFormat="1" applyFont="1" applyFill="1"/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15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14" fontId="13" fillId="0" borderId="1" xfId="1" applyNumberFormat="1" applyFont="1" applyFill="1" applyBorder="1" applyAlignment="1">
      <alignment horizontal="right" vertical="center"/>
    </xf>
    <xf numFmtId="164" fontId="13" fillId="0" borderId="1" xfId="1" applyNumberFormat="1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horizontal="left" vertical="center"/>
    </xf>
    <xf numFmtId="164" fontId="13" fillId="0" borderId="0" xfId="0" applyNumberFormat="1" applyFont="1" applyFill="1"/>
    <xf numFmtId="0" fontId="13" fillId="0" borderId="0" xfId="0" applyFont="1" applyFill="1"/>
    <xf numFmtId="0" fontId="2" fillId="0" borderId="1" xfId="0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49" fontId="13" fillId="4" borderId="1" xfId="0" applyNumberFormat="1" applyFont="1" applyFill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center" vertical="center"/>
    </xf>
  </cellXfs>
  <cellStyles count="3">
    <cellStyle name="Migliaia" xfId="1" builtinId="3"/>
    <cellStyle name="Normal_a scadere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A120"/>
  <sheetViews>
    <sheetView tabSelected="1" zoomScale="90" zoomScaleNormal="90" workbookViewId="0">
      <pane xSplit="3" ySplit="1" topLeftCell="V2" activePane="bottomRight" state="frozen"/>
      <selection activeCell="B1" sqref="B1"/>
      <selection pane="topRight" activeCell="D1" sqref="D1"/>
      <selection pane="bottomLeft" activeCell="B2" sqref="B2"/>
      <selection pane="bottomRight" activeCell="Y15" sqref="Y15:Y21"/>
    </sheetView>
  </sheetViews>
  <sheetFormatPr defaultRowHeight="15" outlineLevelCol="2"/>
  <cols>
    <col min="1" max="1" width="11" style="1" hidden="1" customWidth="1"/>
    <col min="2" max="2" width="15.85546875" style="1" bestFit="1" customWidth="1"/>
    <col min="3" max="3" width="19.7109375" style="26" bestFit="1" customWidth="1"/>
    <col min="4" max="4" width="19.7109375" style="2" customWidth="1" outlineLevel="1"/>
    <col min="5" max="5" width="20.7109375" style="2" customWidth="1" outlineLevel="1"/>
    <col min="6" max="10" width="19.7109375" style="2" customWidth="1" outlineLevel="1"/>
    <col min="11" max="11" width="21.7109375" style="1" bestFit="1" customWidth="1"/>
    <col min="12" max="13" width="28.28515625" style="1" customWidth="1"/>
    <col min="14" max="14" width="29.5703125" style="1" customWidth="1"/>
    <col min="15" max="16" width="18.28515625" style="2" bestFit="1" customWidth="1"/>
    <col min="17" max="17" width="24.42578125" style="1" customWidth="1"/>
    <col min="18" max="18" width="18" style="36" bestFit="1" customWidth="1"/>
    <col min="19" max="19" width="25.28515625" style="1" customWidth="1"/>
    <col min="20" max="20" width="26.5703125" style="1" customWidth="1" outlineLevel="1"/>
    <col min="21" max="21" width="25.28515625" style="58" customWidth="1" outlineLevel="1"/>
    <col min="22" max="23" width="25.28515625" style="58" customWidth="1" outlineLevel="2"/>
    <col min="24" max="24" width="51.7109375" style="1" customWidth="1" outlineLevel="2"/>
    <col min="25" max="25" width="67.5703125" style="1" customWidth="1" outlineLevel="2"/>
    <col min="26" max="26" width="78.7109375" style="52" customWidth="1"/>
    <col min="27" max="16384" width="9.140625" style="1"/>
  </cols>
  <sheetData>
    <row r="1" spans="1:27" s="39" customFormat="1" ht="30">
      <c r="A1" s="39" t="s">
        <v>0</v>
      </c>
      <c r="B1" s="27" t="s">
        <v>1</v>
      </c>
      <c r="C1" s="37" t="s">
        <v>167</v>
      </c>
      <c r="D1" s="38" t="s">
        <v>170</v>
      </c>
      <c r="E1" s="38" t="s">
        <v>175</v>
      </c>
      <c r="F1" s="38" t="s">
        <v>171</v>
      </c>
      <c r="G1" s="38" t="s">
        <v>175</v>
      </c>
      <c r="H1" s="38" t="s">
        <v>172</v>
      </c>
      <c r="I1" s="38" t="s">
        <v>173</v>
      </c>
      <c r="J1" s="38" t="s">
        <v>174</v>
      </c>
      <c r="K1" s="40" t="s">
        <v>2</v>
      </c>
      <c r="L1" s="40" t="s">
        <v>3</v>
      </c>
      <c r="M1" s="40" t="s">
        <v>6</v>
      </c>
      <c r="N1" s="40" t="s">
        <v>165</v>
      </c>
      <c r="O1" s="41" t="s">
        <v>4</v>
      </c>
      <c r="P1" s="41" t="s">
        <v>5</v>
      </c>
      <c r="Q1" s="40" t="s">
        <v>164</v>
      </c>
      <c r="R1" s="42" t="s">
        <v>7</v>
      </c>
      <c r="S1" s="27" t="s">
        <v>169</v>
      </c>
      <c r="T1" s="27" t="s">
        <v>181</v>
      </c>
      <c r="U1" s="27" t="s">
        <v>190</v>
      </c>
      <c r="V1" s="27" t="s">
        <v>177</v>
      </c>
      <c r="W1" s="27" t="s">
        <v>178</v>
      </c>
      <c r="X1" s="69" t="s">
        <v>179</v>
      </c>
      <c r="Y1" s="69" t="s">
        <v>180</v>
      </c>
      <c r="Z1" s="27" t="s">
        <v>184</v>
      </c>
    </row>
    <row r="2" spans="1:27" s="3" customFormat="1">
      <c r="B2" s="4" t="s">
        <v>102</v>
      </c>
      <c r="C2" s="89" t="s">
        <v>168</v>
      </c>
      <c r="D2" s="7"/>
      <c r="E2" s="7"/>
      <c r="F2" s="7">
        <v>96100</v>
      </c>
      <c r="G2" s="7">
        <v>63.5</v>
      </c>
      <c r="H2" s="7"/>
      <c r="I2" s="7">
        <f t="shared" ref="I2:I7" si="0">D2+F2</f>
        <v>96100</v>
      </c>
      <c r="J2" s="7">
        <f t="shared" ref="J2:J7" si="1">D2+F2-H2</f>
        <v>96100</v>
      </c>
      <c r="K2" s="5">
        <v>41090</v>
      </c>
      <c r="L2" s="6" t="s">
        <v>103</v>
      </c>
      <c r="M2" s="6" t="s">
        <v>16</v>
      </c>
      <c r="N2" s="6" t="s">
        <v>166</v>
      </c>
      <c r="O2" s="7">
        <v>0</v>
      </c>
      <c r="P2" s="7">
        <v>48050</v>
      </c>
      <c r="Q2" s="7">
        <f t="shared" ref="Q2:Q33" si="2">SUM(O2:P2)</f>
        <v>48050</v>
      </c>
      <c r="R2" s="28">
        <v>41207</v>
      </c>
      <c r="S2" s="7">
        <v>48050</v>
      </c>
      <c r="T2" s="43" t="s">
        <v>182</v>
      </c>
      <c r="U2" s="7" t="s">
        <v>176</v>
      </c>
      <c r="V2" s="7" t="s">
        <v>176</v>
      </c>
      <c r="W2" s="7" t="s">
        <v>176</v>
      </c>
      <c r="X2" s="43"/>
      <c r="Y2" s="88" t="s">
        <v>264</v>
      </c>
      <c r="Z2" s="43" t="s">
        <v>256</v>
      </c>
      <c r="AA2" s="22"/>
    </row>
    <row r="3" spans="1:27" s="3" customFormat="1" hidden="1">
      <c r="B3" s="4" t="s">
        <v>95</v>
      </c>
      <c r="C3" s="87" t="s">
        <v>183</v>
      </c>
      <c r="D3" s="7">
        <v>36120</v>
      </c>
      <c r="E3" s="7"/>
      <c r="F3" s="7"/>
      <c r="G3" s="7"/>
      <c r="H3" s="7">
        <v>31595</v>
      </c>
      <c r="I3" s="7">
        <f t="shared" si="0"/>
        <v>36120</v>
      </c>
      <c r="J3" s="7">
        <f t="shared" si="1"/>
        <v>4525</v>
      </c>
      <c r="K3" s="5">
        <v>41090</v>
      </c>
      <c r="L3" s="6" t="s">
        <v>96</v>
      </c>
      <c r="M3" s="6" t="s">
        <v>10</v>
      </c>
      <c r="N3" s="6" t="s">
        <v>259</v>
      </c>
      <c r="O3" s="7">
        <v>36120</v>
      </c>
      <c r="P3" s="7">
        <v>0</v>
      </c>
      <c r="Q3" s="7">
        <f t="shared" si="2"/>
        <v>36120</v>
      </c>
      <c r="R3" s="28">
        <v>41176</v>
      </c>
      <c r="S3" s="7">
        <v>36120</v>
      </c>
      <c r="T3" s="43" t="s">
        <v>185</v>
      </c>
      <c r="U3" s="7" t="s">
        <v>176</v>
      </c>
      <c r="V3" s="7" t="s">
        <v>176</v>
      </c>
      <c r="W3" s="7" t="s">
        <v>176</v>
      </c>
      <c r="X3" s="43" t="s">
        <v>176</v>
      </c>
      <c r="Y3" s="43"/>
      <c r="Z3" s="43" t="s">
        <v>186</v>
      </c>
      <c r="AA3" s="22"/>
    </row>
    <row r="4" spans="1:27" s="3" customFormat="1" hidden="1">
      <c r="B4" s="4" t="s">
        <v>41</v>
      </c>
      <c r="C4" s="87" t="s">
        <v>187</v>
      </c>
      <c r="D4" s="7">
        <v>33600</v>
      </c>
      <c r="E4" s="7"/>
      <c r="F4" s="7"/>
      <c r="G4" s="7"/>
      <c r="H4" s="7">
        <v>26908</v>
      </c>
      <c r="I4" s="7">
        <f t="shared" si="0"/>
        <v>33600</v>
      </c>
      <c r="J4" s="7">
        <f t="shared" si="1"/>
        <v>6692</v>
      </c>
      <c r="K4" s="5">
        <v>40999</v>
      </c>
      <c r="L4" s="6" t="s">
        <v>9</v>
      </c>
      <c r="M4" s="6" t="s">
        <v>10</v>
      </c>
      <c r="N4" s="6" t="s">
        <v>188</v>
      </c>
      <c r="O4" s="7">
        <v>33600</v>
      </c>
      <c r="P4" s="7">
        <v>0</v>
      </c>
      <c r="Q4" s="7">
        <f t="shared" si="2"/>
        <v>33600</v>
      </c>
      <c r="R4" s="28">
        <v>41081</v>
      </c>
      <c r="S4" s="7">
        <v>33600</v>
      </c>
      <c r="T4" s="43" t="s">
        <v>185</v>
      </c>
      <c r="U4" s="7" t="s">
        <v>176</v>
      </c>
      <c r="V4" s="7" t="s">
        <v>176</v>
      </c>
      <c r="W4" s="7" t="s">
        <v>176</v>
      </c>
      <c r="X4" s="43" t="s">
        <v>176</v>
      </c>
      <c r="Y4" s="45"/>
      <c r="Z4" s="43" t="s">
        <v>189</v>
      </c>
      <c r="AA4" s="22"/>
    </row>
    <row r="5" spans="1:27" s="3" customFormat="1" hidden="1">
      <c r="B5" s="4" t="s">
        <v>67</v>
      </c>
      <c r="C5" s="87" t="s">
        <v>191</v>
      </c>
      <c r="D5" s="7">
        <v>33237.599999999999</v>
      </c>
      <c r="E5" s="7"/>
      <c r="F5" s="7"/>
      <c r="G5" s="7"/>
      <c r="H5" s="7">
        <v>32328.6</v>
      </c>
      <c r="I5" s="7">
        <f t="shared" si="0"/>
        <v>33237.599999999999</v>
      </c>
      <c r="J5" s="7">
        <f t="shared" si="1"/>
        <v>909</v>
      </c>
      <c r="K5" s="5">
        <v>41060</v>
      </c>
      <c r="L5" s="6" t="s">
        <v>68</v>
      </c>
      <c r="M5" s="6" t="s">
        <v>10</v>
      </c>
      <c r="N5" s="6" t="s">
        <v>192</v>
      </c>
      <c r="O5" s="7">
        <v>33237.599999999999</v>
      </c>
      <c r="P5" s="7">
        <v>0</v>
      </c>
      <c r="Q5" s="7">
        <f t="shared" si="2"/>
        <v>33237.599999999999</v>
      </c>
      <c r="R5" s="28">
        <v>41156</v>
      </c>
      <c r="S5" s="7">
        <v>33238</v>
      </c>
      <c r="T5" s="43" t="s">
        <v>185</v>
      </c>
      <c r="U5" s="7" t="s">
        <v>176</v>
      </c>
      <c r="V5" s="7" t="s">
        <v>176</v>
      </c>
      <c r="W5" s="7" t="s">
        <v>176</v>
      </c>
      <c r="X5" s="43" t="s">
        <v>176</v>
      </c>
      <c r="Y5" s="43"/>
      <c r="Z5" s="43" t="s">
        <v>193</v>
      </c>
      <c r="AA5" s="22"/>
    </row>
    <row r="6" spans="1:27" s="3" customFormat="1" ht="60" hidden="1">
      <c r="B6" s="4" t="s">
        <v>69</v>
      </c>
      <c r="C6" s="87" t="s">
        <v>194</v>
      </c>
      <c r="D6" s="7">
        <v>32500</v>
      </c>
      <c r="E6" s="7"/>
      <c r="F6" s="7"/>
      <c r="G6" s="7"/>
      <c r="H6" s="7">
        <v>26593.33</v>
      </c>
      <c r="I6" s="7">
        <f t="shared" si="0"/>
        <v>32500</v>
      </c>
      <c r="J6" s="7">
        <f t="shared" si="1"/>
        <v>5906.6699999999983</v>
      </c>
      <c r="K6" s="5">
        <v>41060</v>
      </c>
      <c r="L6" s="6" t="s">
        <v>15</v>
      </c>
      <c r="M6" s="6" t="s">
        <v>10</v>
      </c>
      <c r="N6" s="6" t="s">
        <v>195</v>
      </c>
      <c r="O6" s="7">
        <v>32500</v>
      </c>
      <c r="P6" s="7">
        <v>0</v>
      </c>
      <c r="Q6" s="7">
        <f t="shared" si="2"/>
        <v>32500</v>
      </c>
      <c r="R6" s="53">
        <v>41116</v>
      </c>
      <c r="S6" s="7">
        <v>32500</v>
      </c>
      <c r="T6" s="43" t="s">
        <v>185</v>
      </c>
      <c r="U6" s="7" t="s">
        <v>176</v>
      </c>
      <c r="V6" s="7" t="s">
        <v>176</v>
      </c>
      <c r="W6" s="7" t="s">
        <v>176</v>
      </c>
      <c r="X6" s="85" t="s">
        <v>260</v>
      </c>
      <c r="Y6" s="43"/>
      <c r="Z6" s="43" t="s">
        <v>196</v>
      </c>
      <c r="AA6" s="22"/>
    </row>
    <row r="7" spans="1:27" s="3" customFormat="1">
      <c r="B7" s="4" t="s">
        <v>143</v>
      </c>
      <c r="C7" s="87" t="s">
        <v>197</v>
      </c>
      <c r="D7" s="7"/>
      <c r="E7" s="7"/>
      <c r="F7" s="7">
        <v>81000</v>
      </c>
      <c r="G7" s="7"/>
      <c r="H7" s="7"/>
      <c r="I7" s="7">
        <f t="shared" si="0"/>
        <v>81000</v>
      </c>
      <c r="J7" s="7">
        <f t="shared" si="1"/>
        <v>81000</v>
      </c>
      <c r="K7" s="5">
        <v>41182</v>
      </c>
      <c r="L7" s="6" t="s">
        <v>103</v>
      </c>
      <c r="M7" s="6" t="s">
        <v>16</v>
      </c>
      <c r="N7" s="6" t="s">
        <v>198</v>
      </c>
      <c r="O7" s="9" t="s">
        <v>125</v>
      </c>
      <c r="P7" s="9">
        <v>32400</v>
      </c>
      <c r="Q7" s="9">
        <f t="shared" si="2"/>
        <v>32400</v>
      </c>
      <c r="R7" s="28"/>
      <c r="S7" s="9"/>
      <c r="T7" s="43" t="s">
        <v>182</v>
      </c>
      <c r="U7" s="7" t="s">
        <v>176</v>
      </c>
      <c r="V7" s="7" t="s">
        <v>176</v>
      </c>
      <c r="W7" s="7" t="s">
        <v>176</v>
      </c>
      <c r="X7" s="43"/>
      <c r="Y7" s="43" t="s">
        <v>265</v>
      </c>
      <c r="Z7" s="43" t="s">
        <v>266</v>
      </c>
      <c r="AA7" s="22"/>
    </row>
    <row r="8" spans="1:27" s="59" customFormat="1">
      <c r="B8" s="12" t="s">
        <v>38</v>
      </c>
      <c r="C8" s="24" t="s">
        <v>199</v>
      </c>
      <c r="D8" s="15"/>
      <c r="E8" s="15"/>
      <c r="F8" s="62">
        <v>42000</v>
      </c>
      <c r="G8" s="15">
        <v>20.5</v>
      </c>
      <c r="H8" s="15"/>
      <c r="I8" s="15">
        <f t="shared" ref="I8" si="3">D8+F8</f>
        <v>42000</v>
      </c>
      <c r="J8" s="15">
        <f t="shared" ref="J8" si="4">D8+F8-H8</f>
        <v>42000</v>
      </c>
      <c r="K8" s="13">
        <v>40999</v>
      </c>
      <c r="L8" s="14" t="s">
        <v>39</v>
      </c>
      <c r="M8" s="14" t="s">
        <v>16</v>
      </c>
      <c r="N8" s="14" t="s">
        <v>200</v>
      </c>
      <c r="O8" s="15">
        <v>0</v>
      </c>
      <c r="P8" s="60">
        <v>31000</v>
      </c>
      <c r="Q8" s="15">
        <f t="shared" si="2"/>
        <v>31000</v>
      </c>
      <c r="R8" s="61">
        <v>40732</v>
      </c>
      <c r="S8" s="15">
        <v>31000</v>
      </c>
      <c r="T8" s="44" t="s">
        <v>201</v>
      </c>
      <c r="U8" s="15" t="s">
        <v>176</v>
      </c>
      <c r="V8" s="15"/>
      <c r="W8" s="15" t="s">
        <v>176</v>
      </c>
      <c r="X8" s="44"/>
      <c r="Y8" s="44" t="s">
        <v>176</v>
      </c>
      <c r="Z8" s="44" t="s">
        <v>202</v>
      </c>
      <c r="AA8" s="22"/>
    </row>
    <row r="9" spans="1:27" s="59" customFormat="1">
      <c r="B9" s="12" t="s">
        <v>128</v>
      </c>
      <c r="C9" s="24" t="s">
        <v>203</v>
      </c>
      <c r="D9" s="15"/>
      <c r="E9" s="15"/>
      <c r="F9" s="62">
        <v>27500</v>
      </c>
      <c r="G9" s="15"/>
      <c r="H9" s="15"/>
      <c r="I9" s="15">
        <f t="shared" ref="I9" si="5">D9+F9</f>
        <v>27500</v>
      </c>
      <c r="J9" s="15">
        <f t="shared" ref="J9" si="6">D9+F9-H9</f>
        <v>27500</v>
      </c>
      <c r="K9" s="13">
        <v>41152</v>
      </c>
      <c r="L9" s="14" t="s">
        <v>15</v>
      </c>
      <c r="M9" s="14" t="s">
        <v>16</v>
      </c>
      <c r="N9" s="14" t="s">
        <v>204</v>
      </c>
      <c r="O9" s="63" t="s">
        <v>125</v>
      </c>
      <c r="P9" s="15">
        <v>27500</v>
      </c>
      <c r="Q9" s="63">
        <f t="shared" si="2"/>
        <v>27500</v>
      </c>
      <c r="R9" s="30">
        <v>41212</v>
      </c>
      <c r="S9" s="63">
        <v>27500</v>
      </c>
      <c r="T9" s="44" t="s">
        <v>205</v>
      </c>
      <c r="U9" s="15" t="s">
        <v>176</v>
      </c>
      <c r="V9" s="15"/>
      <c r="W9" s="15" t="s">
        <v>176</v>
      </c>
      <c r="X9" s="44"/>
      <c r="Y9" s="44" t="s">
        <v>253</v>
      </c>
      <c r="Z9" s="44" t="s">
        <v>206</v>
      </c>
      <c r="AA9" s="22"/>
    </row>
    <row r="10" spans="1:27" s="3" customFormat="1" hidden="1">
      <c r="B10" s="4" t="s">
        <v>138</v>
      </c>
      <c r="C10" s="89" t="s">
        <v>208</v>
      </c>
      <c r="D10" s="7">
        <v>26100</v>
      </c>
      <c r="E10" s="7"/>
      <c r="F10" s="7"/>
      <c r="G10" s="7"/>
      <c r="H10" s="7">
        <v>20034</v>
      </c>
      <c r="I10" s="7">
        <f t="shared" ref="I10" si="7">D10+F10</f>
        <v>26100</v>
      </c>
      <c r="J10" s="7">
        <f t="shared" ref="J10" si="8">D10+F10-H10</f>
        <v>6066</v>
      </c>
      <c r="K10" s="5">
        <v>41182</v>
      </c>
      <c r="L10" s="6" t="s">
        <v>139</v>
      </c>
      <c r="M10" s="6" t="s">
        <v>10</v>
      </c>
      <c r="N10" s="6" t="s">
        <v>209</v>
      </c>
      <c r="O10" s="9">
        <v>26100</v>
      </c>
      <c r="P10" s="9" t="s">
        <v>125</v>
      </c>
      <c r="Q10" s="9">
        <f t="shared" si="2"/>
        <v>26100</v>
      </c>
      <c r="R10" s="28"/>
      <c r="S10" s="9"/>
      <c r="T10" s="43" t="s">
        <v>185</v>
      </c>
      <c r="U10" s="7" t="s">
        <v>176</v>
      </c>
      <c r="V10" s="7" t="s">
        <v>176</v>
      </c>
      <c r="W10" s="7" t="s">
        <v>176</v>
      </c>
      <c r="X10" s="88" t="s">
        <v>263</v>
      </c>
      <c r="Y10" s="43"/>
      <c r="Z10" s="43" t="s">
        <v>207</v>
      </c>
      <c r="AA10" s="22"/>
    </row>
    <row r="11" spans="1:27" s="59" customFormat="1">
      <c r="B11" s="12" t="s">
        <v>14</v>
      </c>
      <c r="C11" s="24" t="s">
        <v>211</v>
      </c>
      <c r="D11" s="15"/>
      <c r="E11" s="15"/>
      <c r="F11" s="72">
        <v>44000</v>
      </c>
      <c r="G11" s="15">
        <v>20.5</v>
      </c>
      <c r="H11" s="15"/>
      <c r="I11" s="15">
        <f t="shared" ref="I11" si="9">D11+F11</f>
        <v>44000</v>
      </c>
      <c r="J11" s="15">
        <f t="shared" ref="J11" si="10">D11+F11-H11</f>
        <v>44000</v>
      </c>
      <c r="K11" s="13">
        <v>40939</v>
      </c>
      <c r="L11" s="14" t="s">
        <v>15</v>
      </c>
      <c r="M11" s="14" t="s">
        <v>16</v>
      </c>
      <c r="N11" s="14" t="s">
        <v>210</v>
      </c>
      <c r="O11" s="15">
        <v>0</v>
      </c>
      <c r="P11" s="15">
        <v>22000</v>
      </c>
      <c r="Q11" s="15">
        <f t="shared" si="2"/>
        <v>22000</v>
      </c>
      <c r="R11" s="61">
        <v>40998</v>
      </c>
      <c r="S11" s="15">
        <v>22000</v>
      </c>
      <c r="T11" s="44" t="s">
        <v>185</v>
      </c>
      <c r="U11" s="15" t="s">
        <v>176</v>
      </c>
      <c r="V11" s="15"/>
      <c r="W11" s="15" t="s">
        <v>176</v>
      </c>
      <c r="X11" s="44"/>
      <c r="Y11" s="44" t="s">
        <v>176</v>
      </c>
      <c r="Z11" s="44" t="s">
        <v>212</v>
      </c>
      <c r="AA11" s="73"/>
    </row>
    <row r="12" spans="1:27" s="59" customFormat="1">
      <c r="B12" s="12" t="s">
        <v>123</v>
      </c>
      <c r="C12" s="24" t="s">
        <v>211</v>
      </c>
      <c r="D12" s="15"/>
      <c r="E12" s="15"/>
      <c r="F12" s="15">
        <v>44000</v>
      </c>
      <c r="G12" s="15">
        <v>20.5</v>
      </c>
      <c r="H12" s="15"/>
      <c r="I12" s="15">
        <v>44000</v>
      </c>
      <c r="J12" s="15">
        <v>44000</v>
      </c>
      <c r="K12" s="13">
        <v>41121</v>
      </c>
      <c r="L12" s="14" t="s">
        <v>15</v>
      </c>
      <c r="M12" s="14" t="s">
        <v>16</v>
      </c>
      <c r="N12" s="14" t="s">
        <v>210</v>
      </c>
      <c r="O12" s="15">
        <v>0</v>
      </c>
      <c r="P12" s="15">
        <v>22000</v>
      </c>
      <c r="Q12" s="15">
        <f t="shared" si="2"/>
        <v>22000</v>
      </c>
      <c r="R12" s="30">
        <v>41180</v>
      </c>
      <c r="S12" s="15">
        <v>22000</v>
      </c>
      <c r="T12" s="44" t="s">
        <v>185</v>
      </c>
      <c r="U12" s="15" t="s">
        <v>176</v>
      </c>
      <c r="V12" s="15"/>
      <c r="W12" s="15" t="s">
        <v>176</v>
      </c>
      <c r="X12" s="44"/>
      <c r="Y12" s="44" t="s">
        <v>176</v>
      </c>
      <c r="Z12" s="44" t="s">
        <v>212</v>
      </c>
      <c r="AA12" s="73"/>
    </row>
    <row r="13" spans="1:27" s="3" customFormat="1">
      <c r="B13" s="4" t="s">
        <v>141</v>
      </c>
      <c r="C13" s="89" t="s">
        <v>213</v>
      </c>
      <c r="D13" s="7"/>
      <c r="E13" s="7"/>
      <c r="F13" s="7">
        <v>21000</v>
      </c>
      <c r="G13" s="7">
        <v>2</v>
      </c>
      <c r="H13" s="7"/>
      <c r="I13" s="7">
        <f t="shared" ref="I13" si="11">D13+F13</f>
        <v>21000</v>
      </c>
      <c r="J13" s="7">
        <f t="shared" ref="J13" si="12">D13+F13-H13</f>
        <v>21000</v>
      </c>
      <c r="K13" s="5">
        <v>41182</v>
      </c>
      <c r="L13" s="6" t="s">
        <v>96</v>
      </c>
      <c r="M13" s="6" t="s">
        <v>16</v>
      </c>
      <c r="N13" s="6" t="s">
        <v>214</v>
      </c>
      <c r="O13" s="9" t="s">
        <v>125</v>
      </c>
      <c r="P13" s="9">
        <v>21000</v>
      </c>
      <c r="Q13" s="9">
        <f t="shared" si="2"/>
        <v>21000</v>
      </c>
      <c r="R13" s="28"/>
      <c r="S13" s="9"/>
      <c r="T13" s="43" t="s">
        <v>185</v>
      </c>
      <c r="U13" s="7" t="s">
        <v>176</v>
      </c>
      <c r="V13" s="7" t="s">
        <v>176</v>
      </c>
      <c r="W13" s="7" t="s">
        <v>176</v>
      </c>
      <c r="X13" s="43"/>
      <c r="Y13" s="88" t="s">
        <v>267</v>
      </c>
      <c r="Z13" s="43"/>
      <c r="AA13" s="22"/>
    </row>
    <row r="14" spans="1:27" s="3" customFormat="1" hidden="1">
      <c r="B14" s="4" t="s">
        <v>88</v>
      </c>
      <c r="C14" s="87" t="s">
        <v>215</v>
      </c>
      <c r="D14" s="65">
        <v>18000</v>
      </c>
      <c r="E14" s="7"/>
      <c r="F14" s="7"/>
      <c r="G14" s="7"/>
      <c r="H14" s="7">
        <v>11118.62</v>
      </c>
      <c r="I14" s="7">
        <f t="shared" ref="I14" si="13">D14+F14</f>
        <v>18000</v>
      </c>
      <c r="J14" s="7">
        <f t="shared" ref="J14" si="14">D14+F14-H14</f>
        <v>6881.3799999999992</v>
      </c>
      <c r="K14" s="5">
        <v>41090</v>
      </c>
      <c r="L14" s="6" t="s">
        <v>61</v>
      </c>
      <c r="M14" s="6" t="s">
        <v>10</v>
      </c>
      <c r="N14" s="6" t="s">
        <v>216</v>
      </c>
      <c r="O14" s="7">
        <v>18000</v>
      </c>
      <c r="P14" s="7">
        <v>0</v>
      </c>
      <c r="Q14" s="7">
        <f t="shared" si="2"/>
        <v>18000</v>
      </c>
      <c r="R14" s="28">
        <v>41131</v>
      </c>
      <c r="S14" s="7">
        <v>18000</v>
      </c>
      <c r="T14" s="43" t="s">
        <v>185</v>
      </c>
      <c r="U14" s="7" t="s">
        <v>176</v>
      </c>
      <c r="V14" s="7" t="s">
        <v>176</v>
      </c>
      <c r="W14" s="7" t="s">
        <v>176</v>
      </c>
      <c r="X14" s="43" t="s">
        <v>176</v>
      </c>
      <c r="Y14" s="43"/>
      <c r="Z14" s="43" t="s">
        <v>217</v>
      </c>
      <c r="AA14" s="22"/>
    </row>
    <row r="15" spans="1:27" s="3" customFormat="1">
      <c r="B15" s="4" t="s">
        <v>45</v>
      </c>
      <c r="C15" s="89" t="s">
        <v>218</v>
      </c>
      <c r="D15" s="7"/>
      <c r="E15" s="7"/>
      <c r="F15" s="7">
        <v>18700</v>
      </c>
      <c r="G15" s="7">
        <v>21.88</v>
      </c>
      <c r="H15" s="7"/>
      <c r="I15" s="7">
        <f t="shared" ref="I15" si="15">D15+F15</f>
        <v>18700</v>
      </c>
      <c r="J15" s="7">
        <f t="shared" ref="J15" si="16">D15+F15-H15</f>
        <v>18700</v>
      </c>
      <c r="K15" s="5">
        <v>40999</v>
      </c>
      <c r="L15" s="6" t="s">
        <v>46</v>
      </c>
      <c r="M15" s="6" t="s">
        <v>16</v>
      </c>
      <c r="N15" s="6" t="s">
        <v>166</v>
      </c>
      <c r="O15" s="7">
        <v>0</v>
      </c>
      <c r="P15" s="10">
        <v>16000</v>
      </c>
      <c r="Q15" s="7">
        <f t="shared" si="2"/>
        <v>16000</v>
      </c>
      <c r="R15" s="28">
        <v>41122</v>
      </c>
      <c r="S15" s="7">
        <v>16000</v>
      </c>
      <c r="T15" s="43" t="s">
        <v>185</v>
      </c>
      <c r="U15" s="7" t="s">
        <v>176</v>
      </c>
      <c r="V15" s="7" t="s">
        <v>176</v>
      </c>
      <c r="W15" s="7" t="s">
        <v>176</v>
      </c>
      <c r="X15" s="43"/>
      <c r="Y15" s="88" t="s">
        <v>268</v>
      </c>
      <c r="Z15" s="43"/>
      <c r="AA15" s="22"/>
    </row>
    <row r="16" spans="1:27" s="3" customFormat="1" hidden="1">
      <c r="B16" s="4" t="s">
        <v>60</v>
      </c>
      <c r="C16" s="89" t="s">
        <v>219</v>
      </c>
      <c r="D16" s="7">
        <v>13000</v>
      </c>
      <c r="E16" s="7"/>
      <c r="F16" s="7">
        <v>3000</v>
      </c>
      <c r="G16" s="7"/>
      <c r="H16" s="7">
        <v>9283.4</v>
      </c>
      <c r="I16" s="7">
        <f>D16+F16</f>
        <v>16000</v>
      </c>
      <c r="J16" s="7">
        <f t="shared" ref="J16" si="17">D16+F16-H16</f>
        <v>6716.6</v>
      </c>
      <c r="K16" s="5">
        <v>41029</v>
      </c>
      <c r="L16" s="6" t="s">
        <v>61</v>
      </c>
      <c r="M16" s="6" t="s">
        <v>10</v>
      </c>
      <c r="N16" s="6" t="s">
        <v>221</v>
      </c>
      <c r="O16" s="7">
        <v>13000</v>
      </c>
      <c r="P16" s="7">
        <v>3000</v>
      </c>
      <c r="Q16" s="7">
        <f t="shared" si="2"/>
        <v>16000</v>
      </c>
      <c r="R16" s="28" t="s">
        <v>222</v>
      </c>
      <c r="S16" s="7">
        <v>16000</v>
      </c>
      <c r="T16" s="43" t="s">
        <v>185</v>
      </c>
      <c r="U16" s="4" t="s">
        <v>176</v>
      </c>
      <c r="V16" s="4" t="s">
        <v>176</v>
      </c>
      <c r="W16" s="4" t="s">
        <v>176</v>
      </c>
      <c r="X16" s="90" t="s">
        <v>262</v>
      </c>
      <c r="Y16" s="84"/>
      <c r="Z16" s="43" t="s">
        <v>257</v>
      </c>
      <c r="AA16" s="22"/>
    </row>
    <row r="17" spans="2:27" s="3" customFormat="1" ht="16.5" hidden="1" customHeight="1">
      <c r="B17" s="4" t="s">
        <v>117</v>
      </c>
      <c r="C17" s="87" t="s">
        <v>220</v>
      </c>
      <c r="D17" s="68">
        <v>15100</v>
      </c>
      <c r="E17" s="67"/>
      <c r="F17" s="7"/>
      <c r="G17" s="7"/>
      <c r="H17" s="64">
        <v>12808</v>
      </c>
      <c r="I17" s="7">
        <f t="shared" ref="I17" si="18">D17+F17</f>
        <v>15100</v>
      </c>
      <c r="J17" s="7">
        <f t="shared" ref="J17" si="19">D17+F17-H17</f>
        <v>2292</v>
      </c>
      <c r="K17" s="5">
        <v>41121</v>
      </c>
      <c r="L17" s="6" t="s">
        <v>44</v>
      </c>
      <c r="M17" s="6" t="s">
        <v>10</v>
      </c>
      <c r="N17" s="6" t="s">
        <v>223</v>
      </c>
      <c r="O17" s="11">
        <v>15100</v>
      </c>
      <c r="P17" s="7">
        <v>0</v>
      </c>
      <c r="Q17" s="7">
        <f t="shared" si="2"/>
        <v>15100</v>
      </c>
      <c r="R17" s="53">
        <v>41180</v>
      </c>
      <c r="S17" s="7">
        <v>15100</v>
      </c>
      <c r="T17" s="43" t="s">
        <v>185</v>
      </c>
      <c r="U17" s="7" t="s">
        <v>176</v>
      </c>
      <c r="V17" s="7" t="s">
        <v>176</v>
      </c>
      <c r="W17" s="7" t="s">
        <v>176</v>
      </c>
      <c r="X17" s="84" t="s">
        <v>176</v>
      </c>
      <c r="Y17" s="43"/>
      <c r="Z17" s="43" t="s">
        <v>224</v>
      </c>
      <c r="AA17" s="22"/>
    </row>
    <row r="18" spans="2:27" s="3" customFormat="1">
      <c r="B18" s="4" t="s">
        <v>33</v>
      </c>
      <c r="C18" s="89" t="s">
        <v>225</v>
      </c>
      <c r="D18" s="7"/>
      <c r="E18" s="7"/>
      <c r="F18" s="68">
        <v>15000</v>
      </c>
      <c r="G18" s="66"/>
      <c r="H18" s="7"/>
      <c r="I18" s="7">
        <f t="shared" ref="I18" si="20">D18+F18</f>
        <v>15000</v>
      </c>
      <c r="J18" s="7">
        <f t="shared" ref="J18" si="21">D18+F18-H18</f>
        <v>15000</v>
      </c>
      <c r="K18" s="5">
        <v>40999</v>
      </c>
      <c r="L18" s="6" t="s">
        <v>34</v>
      </c>
      <c r="M18" s="6" t="s">
        <v>16</v>
      </c>
      <c r="N18" s="6" t="s">
        <v>226</v>
      </c>
      <c r="O18" s="7">
        <v>0</v>
      </c>
      <c r="P18" s="10">
        <v>15000</v>
      </c>
      <c r="Q18" s="7">
        <f t="shared" si="2"/>
        <v>15000</v>
      </c>
      <c r="R18" s="28">
        <v>41089</v>
      </c>
      <c r="S18" s="7">
        <v>15000</v>
      </c>
      <c r="T18" s="43" t="s">
        <v>185</v>
      </c>
      <c r="U18" s="7" t="s">
        <v>176</v>
      </c>
      <c r="V18" s="7" t="s">
        <v>176</v>
      </c>
      <c r="W18" s="7" t="s">
        <v>176</v>
      </c>
      <c r="X18" s="43"/>
      <c r="Y18" s="88" t="s">
        <v>269</v>
      </c>
      <c r="Z18" s="43" t="s">
        <v>258</v>
      </c>
      <c r="AA18" s="22"/>
    </row>
    <row r="19" spans="2:27" s="3" customFormat="1" hidden="1">
      <c r="B19" s="4" t="s">
        <v>112</v>
      </c>
      <c r="C19" s="87" t="s">
        <v>227</v>
      </c>
      <c r="D19" s="64">
        <v>15000</v>
      </c>
      <c r="E19" s="7"/>
      <c r="F19" s="7"/>
      <c r="G19" s="7"/>
      <c r="H19" s="7">
        <v>4476</v>
      </c>
      <c r="I19" s="7">
        <f t="shared" ref="I19:I20" si="22">D19+F19</f>
        <v>15000</v>
      </c>
      <c r="J19" s="7">
        <f t="shared" ref="J19:J20" si="23">D19+F19-H19</f>
        <v>10524</v>
      </c>
      <c r="K19" s="5">
        <v>41121</v>
      </c>
      <c r="L19" s="6" t="s">
        <v>96</v>
      </c>
      <c r="M19" s="6" t="s">
        <v>10</v>
      </c>
      <c r="N19" s="6" t="s">
        <v>170</v>
      </c>
      <c r="O19" s="7">
        <v>15000</v>
      </c>
      <c r="P19" s="7">
        <v>0</v>
      </c>
      <c r="Q19" s="7">
        <f t="shared" si="2"/>
        <v>15000</v>
      </c>
      <c r="R19" s="53">
        <v>41190</v>
      </c>
      <c r="S19" s="7">
        <v>15000</v>
      </c>
      <c r="T19" s="43" t="s">
        <v>185</v>
      </c>
      <c r="U19" s="7" t="s">
        <v>176</v>
      </c>
      <c r="V19" s="7" t="s">
        <v>176</v>
      </c>
      <c r="W19" s="7" t="s">
        <v>176</v>
      </c>
      <c r="X19" s="43" t="s">
        <v>176</v>
      </c>
      <c r="Y19" s="43"/>
      <c r="Z19" s="43" t="s">
        <v>228</v>
      </c>
      <c r="AA19" s="22"/>
    </row>
    <row r="20" spans="2:27" s="3" customFormat="1" hidden="1">
      <c r="B20" s="4" t="s">
        <v>140</v>
      </c>
      <c r="C20" s="89" t="s">
        <v>229</v>
      </c>
      <c r="D20" s="7">
        <v>14500</v>
      </c>
      <c r="E20" s="7"/>
      <c r="F20" s="7"/>
      <c r="G20" s="7"/>
      <c r="H20" s="7">
        <v>11599</v>
      </c>
      <c r="I20" s="7">
        <f t="shared" si="22"/>
        <v>14500</v>
      </c>
      <c r="J20" s="7">
        <f t="shared" si="23"/>
        <v>2901</v>
      </c>
      <c r="K20" s="5">
        <v>41182</v>
      </c>
      <c r="L20" s="6" t="s">
        <v>139</v>
      </c>
      <c r="M20" s="6" t="s">
        <v>10</v>
      </c>
      <c r="N20" s="6" t="s">
        <v>221</v>
      </c>
      <c r="O20" s="9">
        <v>14500</v>
      </c>
      <c r="P20" s="9" t="s">
        <v>125</v>
      </c>
      <c r="Q20" s="9">
        <f t="shared" si="2"/>
        <v>14500</v>
      </c>
      <c r="R20" s="28"/>
      <c r="S20" s="9"/>
      <c r="T20" s="70" t="s">
        <v>185</v>
      </c>
      <c r="U20" s="7" t="s">
        <v>176</v>
      </c>
      <c r="V20" s="7" t="s">
        <v>176</v>
      </c>
      <c r="W20" s="7" t="s">
        <v>176</v>
      </c>
      <c r="X20" s="88" t="s">
        <v>261</v>
      </c>
      <c r="Y20" s="43"/>
      <c r="Z20" s="43" t="s">
        <v>230</v>
      </c>
      <c r="AA20" s="22"/>
    </row>
    <row r="21" spans="2:27" s="3" customFormat="1">
      <c r="B21" s="4" t="s">
        <v>93</v>
      </c>
      <c r="C21" s="89" t="s">
        <v>231</v>
      </c>
      <c r="D21" s="7"/>
      <c r="E21" s="7"/>
      <c r="F21" s="7">
        <v>14000</v>
      </c>
      <c r="G21" s="7">
        <v>11</v>
      </c>
      <c r="H21" s="7"/>
      <c r="I21" s="7">
        <f t="shared" ref="I21" si="24">D21+F21</f>
        <v>14000</v>
      </c>
      <c r="J21" s="7">
        <f t="shared" ref="J21" si="25">D21+F21-H21</f>
        <v>14000</v>
      </c>
      <c r="K21" s="5">
        <v>41090</v>
      </c>
      <c r="L21" s="6" t="s">
        <v>94</v>
      </c>
      <c r="M21" s="6" t="s">
        <v>16</v>
      </c>
      <c r="N21" s="6" t="s">
        <v>226</v>
      </c>
      <c r="O21" s="7">
        <v>0</v>
      </c>
      <c r="P21" s="7">
        <v>14000</v>
      </c>
      <c r="Q21" s="7">
        <f t="shared" si="2"/>
        <v>14000</v>
      </c>
      <c r="R21" s="28"/>
      <c r="S21" s="7"/>
      <c r="T21" s="70" t="s">
        <v>185</v>
      </c>
      <c r="U21" s="7" t="s">
        <v>176</v>
      </c>
      <c r="V21" s="7" t="s">
        <v>176</v>
      </c>
      <c r="W21" s="7" t="s">
        <v>176</v>
      </c>
      <c r="X21" s="43"/>
      <c r="Y21" s="88" t="s">
        <v>270</v>
      </c>
      <c r="Z21" s="43" t="s">
        <v>271</v>
      </c>
      <c r="AA21" s="22"/>
    </row>
    <row r="22" spans="2:27" s="3" customFormat="1" hidden="1">
      <c r="B22" s="4" t="s">
        <v>146</v>
      </c>
      <c r="C22" s="23"/>
      <c r="D22" s="7"/>
      <c r="E22" s="7"/>
      <c r="F22" s="7"/>
      <c r="G22" s="7"/>
      <c r="H22" s="7"/>
      <c r="I22" s="7"/>
      <c r="J22" s="7"/>
      <c r="K22" s="5">
        <v>41182</v>
      </c>
      <c r="L22" s="6" t="s">
        <v>139</v>
      </c>
      <c r="M22" s="6" t="s">
        <v>16</v>
      </c>
      <c r="N22" s="6"/>
      <c r="O22" s="9" t="s">
        <v>125</v>
      </c>
      <c r="P22" s="9">
        <v>13500</v>
      </c>
      <c r="Q22" s="9">
        <f t="shared" si="2"/>
        <v>13500</v>
      </c>
      <c r="R22" s="28"/>
      <c r="S22" s="9"/>
      <c r="T22" s="70" t="s">
        <v>185</v>
      </c>
      <c r="U22" s="7"/>
      <c r="V22" s="7"/>
      <c r="W22" s="7"/>
      <c r="X22" s="43"/>
      <c r="Y22" s="43"/>
      <c r="Z22" s="43"/>
      <c r="AA22" s="22"/>
    </row>
    <row r="23" spans="2:27" s="3" customFormat="1">
      <c r="B23" s="4" t="s">
        <v>72</v>
      </c>
      <c r="C23" s="89" t="s">
        <v>232</v>
      </c>
      <c r="D23" s="7"/>
      <c r="E23" s="7"/>
      <c r="F23" s="7">
        <v>13000</v>
      </c>
      <c r="G23" s="7">
        <v>2</v>
      </c>
      <c r="H23" s="7"/>
      <c r="I23" s="7">
        <f t="shared" ref="I23" si="26">D23+F23</f>
        <v>13000</v>
      </c>
      <c r="J23" s="7">
        <f t="shared" ref="J23" si="27">D23+F23-H23</f>
        <v>13000</v>
      </c>
      <c r="K23" s="5">
        <v>41060</v>
      </c>
      <c r="L23" s="6" t="s">
        <v>73</v>
      </c>
      <c r="M23" s="6" t="s">
        <v>16</v>
      </c>
      <c r="N23" s="6" t="s">
        <v>233</v>
      </c>
      <c r="O23" s="7">
        <v>0</v>
      </c>
      <c r="P23" s="7">
        <v>13000</v>
      </c>
      <c r="Q23" s="7">
        <f t="shared" si="2"/>
        <v>13000</v>
      </c>
      <c r="R23" s="28">
        <v>41207</v>
      </c>
      <c r="S23" s="7">
        <v>13000</v>
      </c>
      <c r="T23" s="70" t="s">
        <v>185</v>
      </c>
      <c r="U23" s="7" t="s">
        <v>176</v>
      </c>
      <c r="V23" s="7" t="s">
        <v>176</v>
      </c>
      <c r="W23" s="7" t="s">
        <v>176</v>
      </c>
      <c r="X23" s="43"/>
      <c r="Y23" s="88" t="s">
        <v>272</v>
      </c>
      <c r="Z23" s="43"/>
      <c r="AA23" s="22"/>
    </row>
    <row r="24" spans="2:27" s="3" customFormat="1" hidden="1">
      <c r="B24" s="4" t="s">
        <v>49</v>
      </c>
      <c r="C24" s="87" t="s">
        <v>234</v>
      </c>
      <c r="D24" s="7">
        <v>12750</v>
      </c>
      <c r="E24" s="7"/>
      <c r="F24" s="7"/>
      <c r="G24" s="7"/>
      <c r="H24" s="7">
        <v>10753</v>
      </c>
      <c r="I24" s="7">
        <f t="shared" ref="I24" si="28">D24+F24</f>
        <v>12750</v>
      </c>
      <c r="J24" s="7">
        <f t="shared" ref="J24" si="29">D24+F24-H24</f>
        <v>1997</v>
      </c>
      <c r="K24" s="5">
        <v>40999</v>
      </c>
      <c r="L24" s="6" t="s">
        <v>50</v>
      </c>
      <c r="M24" s="6" t="s">
        <v>10</v>
      </c>
      <c r="N24" s="6" t="s">
        <v>235</v>
      </c>
      <c r="O24" s="7">
        <v>12750</v>
      </c>
      <c r="P24" s="7">
        <v>0</v>
      </c>
      <c r="Q24" s="7">
        <f t="shared" si="2"/>
        <v>12750</v>
      </c>
      <c r="R24" s="28" t="s">
        <v>237</v>
      </c>
      <c r="S24" s="7">
        <v>12750</v>
      </c>
      <c r="T24" s="70" t="s">
        <v>185</v>
      </c>
      <c r="U24" s="7" t="s">
        <v>176</v>
      </c>
      <c r="V24" s="7" t="s">
        <v>176</v>
      </c>
      <c r="W24" s="7" t="s">
        <v>176</v>
      </c>
      <c r="X24" s="43" t="s">
        <v>176</v>
      </c>
      <c r="Y24" s="43"/>
      <c r="Z24" s="43" t="s">
        <v>236</v>
      </c>
      <c r="AA24" s="22"/>
    </row>
    <row r="25" spans="2:27" s="3" customFormat="1" hidden="1">
      <c r="B25" s="4" t="s">
        <v>101</v>
      </c>
      <c r="C25" s="87" t="s">
        <v>238</v>
      </c>
      <c r="D25" s="7">
        <v>12600</v>
      </c>
      <c r="E25" s="7"/>
      <c r="F25" s="7"/>
      <c r="G25" s="7"/>
      <c r="H25" s="68">
        <v>10718</v>
      </c>
      <c r="I25" s="7">
        <f t="shared" ref="I25" si="30">D25+F25</f>
        <v>12600</v>
      </c>
      <c r="J25" s="7">
        <f t="shared" ref="J25" si="31">D25+F25-H25</f>
        <v>1882</v>
      </c>
      <c r="K25" s="5">
        <v>41090</v>
      </c>
      <c r="L25" s="6" t="s">
        <v>28</v>
      </c>
      <c r="M25" s="6" t="s">
        <v>10</v>
      </c>
      <c r="N25" s="6" t="s">
        <v>223</v>
      </c>
      <c r="O25" s="7">
        <v>12600</v>
      </c>
      <c r="P25" s="7">
        <v>0</v>
      </c>
      <c r="Q25" s="7">
        <f t="shared" si="2"/>
        <v>12600</v>
      </c>
      <c r="R25" s="28"/>
      <c r="S25" s="7"/>
      <c r="T25" s="70" t="s">
        <v>185</v>
      </c>
      <c r="U25" s="7" t="s">
        <v>176</v>
      </c>
      <c r="V25" s="7" t="s">
        <v>176</v>
      </c>
      <c r="W25" s="7" t="s">
        <v>176</v>
      </c>
      <c r="X25" s="43" t="s">
        <v>176</v>
      </c>
      <c r="Y25" s="43"/>
      <c r="Z25" s="43" t="s">
        <v>239</v>
      </c>
      <c r="AA25" s="22"/>
    </row>
    <row r="26" spans="2:27" s="3" customFormat="1" hidden="1">
      <c r="B26" s="4" t="s">
        <v>37</v>
      </c>
      <c r="C26" s="87" t="s">
        <v>240</v>
      </c>
      <c r="D26" s="7">
        <v>12400</v>
      </c>
      <c r="E26" s="7"/>
      <c r="F26" s="7"/>
      <c r="G26" s="7"/>
      <c r="H26" s="7">
        <v>9500</v>
      </c>
      <c r="I26" s="7">
        <f t="shared" ref="I26" si="32">D26+F26</f>
        <v>12400</v>
      </c>
      <c r="J26" s="7">
        <f t="shared" ref="J26" si="33">D26+F26-H26</f>
        <v>2900</v>
      </c>
      <c r="K26" s="5">
        <v>40999</v>
      </c>
      <c r="L26" s="6" t="s">
        <v>36</v>
      </c>
      <c r="M26" s="6" t="s">
        <v>16</v>
      </c>
      <c r="N26" s="6" t="s">
        <v>170</v>
      </c>
      <c r="O26" s="10">
        <v>12400</v>
      </c>
      <c r="P26" s="7">
        <v>0</v>
      </c>
      <c r="Q26" s="7">
        <f t="shared" si="2"/>
        <v>12400</v>
      </c>
      <c r="R26" s="28">
        <v>41026</v>
      </c>
      <c r="S26" s="7">
        <v>12400</v>
      </c>
      <c r="T26" s="70" t="s">
        <v>185</v>
      </c>
      <c r="U26" s="7" t="s">
        <v>176</v>
      </c>
      <c r="V26" s="7" t="s">
        <v>176</v>
      </c>
      <c r="W26" s="7" t="s">
        <v>176</v>
      </c>
      <c r="X26" s="43" t="s">
        <v>176</v>
      </c>
      <c r="Y26" s="43"/>
      <c r="Z26" s="43" t="s">
        <v>241</v>
      </c>
      <c r="AA26" s="22"/>
    </row>
    <row r="27" spans="2:27" s="59" customFormat="1">
      <c r="B27" s="12" t="s">
        <v>133</v>
      </c>
      <c r="C27" s="24" t="s">
        <v>242</v>
      </c>
      <c r="D27" s="15"/>
      <c r="E27" s="15"/>
      <c r="F27" s="15">
        <v>11600</v>
      </c>
      <c r="G27" s="15"/>
      <c r="H27" s="15"/>
      <c r="I27" s="15">
        <f t="shared" ref="I27" si="34">D27+F27</f>
        <v>11600</v>
      </c>
      <c r="J27" s="15">
        <f t="shared" ref="J27" si="35">D27+F27-H27</f>
        <v>11600</v>
      </c>
      <c r="K27" s="13">
        <v>41152</v>
      </c>
      <c r="L27" s="14" t="s">
        <v>134</v>
      </c>
      <c r="M27" s="14" t="s">
        <v>16</v>
      </c>
      <c r="N27" s="14" t="s">
        <v>243</v>
      </c>
      <c r="O27" s="63" t="s">
        <v>125</v>
      </c>
      <c r="P27" s="15">
        <v>11600</v>
      </c>
      <c r="Q27" s="63">
        <f t="shared" si="2"/>
        <v>11600</v>
      </c>
      <c r="R27" s="30"/>
      <c r="S27" s="63"/>
      <c r="T27" s="71" t="s">
        <v>185</v>
      </c>
      <c r="U27" s="15" t="s">
        <v>176</v>
      </c>
      <c r="V27" s="15"/>
      <c r="W27" s="15" t="s">
        <v>176</v>
      </c>
      <c r="X27" s="44"/>
      <c r="Y27" s="44" t="s">
        <v>254</v>
      </c>
      <c r="Z27" s="44"/>
      <c r="AA27" s="22"/>
    </row>
    <row r="28" spans="2:27" s="59" customFormat="1">
      <c r="B28" s="12" t="s">
        <v>74</v>
      </c>
      <c r="C28" s="24" t="s">
        <v>244</v>
      </c>
      <c r="D28" s="15"/>
      <c r="E28" s="15"/>
      <c r="F28" s="15">
        <v>14200</v>
      </c>
      <c r="G28" s="15">
        <v>21.38</v>
      </c>
      <c r="H28" s="15"/>
      <c r="I28" s="15">
        <f t="shared" ref="I28" si="36">D28+F28</f>
        <v>14200</v>
      </c>
      <c r="J28" s="15">
        <f t="shared" ref="J28" si="37">D28+F28-H28</f>
        <v>14200</v>
      </c>
      <c r="K28" s="13">
        <v>41060</v>
      </c>
      <c r="L28" s="14" t="s">
        <v>75</v>
      </c>
      <c r="M28" s="14" t="s">
        <v>16</v>
      </c>
      <c r="N28" s="14" t="s">
        <v>226</v>
      </c>
      <c r="O28" s="15">
        <v>0</v>
      </c>
      <c r="P28" s="15">
        <v>11500</v>
      </c>
      <c r="Q28" s="15">
        <f t="shared" si="2"/>
        <v>11500</v>
      </c>
      <c r="R28" s="30">
        <v>41044</v>
      </c>
      <c r="S28" s="15">
        <v>11500</v>
      </c>
      <c r="T28" s="71" t="s">
        <v>182</v>
      </c>
      <c r="U28" s="15" t="s">
        <v>176</v>
      </c>
      <c r="V28" s="15"/>
      <c r="W28" s="15" t="s">
        <v>176</v>
      </c>
      <c r="X28" s="44"/>
      <c r="Y28" s="44" t="s">
        <v>252</v>
      </c>
      <c r="Z28" s="44"/>
      <c r="AA28" s="22"/>
    </row>
    <row r="29" spans="2:27" s="83" customFormat="1">
      <c r="B29" s="74" t="s">
        <v>98</v>
      </c>
      <c r="C29" s="91" t="s">
        <v>245</v>
      </c>
      <c r="D29" s="76"/>
      <c r="E29" s="76"/>
      <c r="F29" s="76">
        <v>11333</v>
      </c>
      <c r="G29" s="76"/>
      <c r="H29" s="76">
        <v>1200</v>
      </c>
      <c r="I29" s="76">
        <f t="shared" ref="I29" si="38">D29+F29</f>
        <v>11333</v>
      </c>
      <c r="J29" s="76">
        <f t="shared" ref="J29" si="39">D29+F29-H29</f>
        <v>10133</v>
      </c>
      <c r="K29" s="77">
        <v>41090</v>
      </c>
      <c r="L29" s="78" t="s">
        <v>96</v>
      </c>
      <c r="M29" s="78" t="s">
        <v>16</v>
      </c>
      <c r="N29" s="78" t="s">
        <v>246</v>
      </c>
      <c r="O29" s="76">
        <v>0</v>
      </c>
      <c r="P29" s="76">
        <v>11333.33</v>
      </c>
      <c r="Q29" s="76">
        <f t="shared" si="2"/>
        <v>11333.33</v>
      </c>
      <c r="R29" s="79">
        <v>41176</v>
      </c>
      <c r="S29" s="76">
        <v>11333.33</v>
      </c>
      <c r="T29" s="80" t="s">
        <v>185</v>
      </c>
      <c r="U29" s="76" t="s">
        <v>176</v>
      </c>
      <c r="V29" s="76" t="s">
        <v>176</v>
      </c>
      <c r="W29" s="76" t="s">
        <v>176</v>
      </c>
      <c r="X29" s="81"/>
      <c r="Y29" s="92" t="s">
        <v>273</v>
      </c>
      <c r="Z29" s="81"/>
      <c r="AA29" s="82"/>
    </row>
    <row r="30" spans="2:27" s="59" customFormat="1">
      <c r="B30" s="12" t="s">
        <v>17</v>
      </c>
      <c r="C30" s="93" t="s">
        <v>247</v>
      </c>
      <c r="D30" s="15"/>
      <c r="E30" s="15"/>
      <c r="F30" s="15">
        <v>22000</v>
      </c>
      <c r="G30" s="15">
        <v>11.25</v>
      </c>
      <c r="H30" s="15"/>
      <c r="I30" s="15">
        <f t="shared" ref="I30" si="40">D30+F30</f>
        <v>22000</v>
      </c>
      <c r="J30" s="15">
        <f t="shared" ref="J30" si="41">D30+F30-H30</f>
        <v>22000</v>
      </c>
      <c r="K30" s="13">
        <v>40939</v>
      </c>
      <c r="L30" s="14" t="s">
        <v>15</v>
      </c>
      <c r="M30" s="14" t="s">
        <v>16</v>
      </c>
      <c r="N30" s="14" t="s">
        <v>248</v>
      </c>
      <c r="O30" s="15">
        <v>0</v>
      </c>
      <c r="P30" s="15">
        <v>11000</v>
      </c>
      <c r="Q30" s="15">
        <f t="shared" si="2"/>
        <v>11000</v>
      </c>
      <c r="R30" s="30">
        <v>40998</v>
      </c>
      <c r="S30" s="15">
        <v>11000</v>
      </c>
      <c r="T30" s="71" t="s">
        <v>185</v>
      </c>
      <c r="U30" s="15" t="s">
        <v>176</v>
      </c>
      <c r="V30" s="15"/>
      <c r="W30" s="15" t="s">
        <v>176</v>
      </c>
      <c r="X30" s="44"/>
      <c r="Y30" s="88" t="s">
        <v>275</v>
      </c>
      <c r="Z30" s="44" t="s">
        <v>274</v>
      </c>
      <c r="AA30" s="22"/>
    </row>
    <row r="31" spans="2:27" s="59" customFormat="1">
      <c r="B31" s="12" t="s">
        <v>122</v>
      </c>
      <c r="C31" s="93" t="s">
        <v>247</v>
      </c>
      <c r="D31" s="15"/>
      <c r="E31" s="15"/>
      <c r="F31" s="15">
        <v>22000</v>
      </c>
      <c r="G31" s="15">
        <v>11.25</v>
      </c>
      <c r="H31" s="15"/>
      <c r="I31" s="15">
        <v>22000</v>
      </c>
      <c r="J31" s="15">
        <v>22000</v>
      </c>
      <c r="K31" s="13">
        <v>41121</v>
      </c>
      <c r="L31" s="14" t="s">
        <v>15</v>
      </c>
      <c r="M31" s="14" t="s">
        <v>16</v>
      </c>
      <c r="N31" s="14" t="s">
        <v>248</v>
      </c>
      <c r="O31" s="15">
        <v>0</v>
      </c>
      <c r="P31" s="15">
        <v>11000</v>
      </c>
      <c r="Q31" s="15">
        <f t="shared" si="2"/>
        <v>11000</v>
      </c>
      <c r="R31" s="30">
        <v>41180</v>
      </c>
      <c r="S31" s="15">
        <v>11000</v>
      </c>
      <c r="T31" s="71" t="s">
        <v>185</v>
      </c>
      <c r="U31" s="15" t="s">
        <v>176</v>
      </c>
      <c r="V31" s="15"/>
      <c r="W31" s="15" t="s">
        <v>176</v>
      </c>
      <c r="X31" s="44"/>
      <c r="Y31" s="88" t="s">
        <v>275</v>
      </c>
      <c r="Z31" s="44" t="s">
        <v>274</v>
      </c>
      <c r="AA31" s="22"/>
    </row>
    <row r="32" spans="2:27" s="83" customFormat="1">
      <c r="B32" s="74" t="s">
        <v>18</v>
      </c>
      <c r="C32" s="75" t="s">
        <v>249</v>
      </c>
      <c r="D32" s="76"/>
      <c r="E32" s="76"/>
      <c r="F32" s="76">
        <v>20000</v>
      </c>
      <c r="G32" s="76">
        <v>13.25</v>
      </c>
      <c r="H32" s="76"/>
      <c r="I32" s="76">
        <v>22000</v>
      </c>
      <c r="J32" s="76">
        <v>22000</v>
      </c>
      <c r="K32" s="77">
        <v>40939</v>
      </c>
      <c r="L32" s="78" t="s">
        <v>15</v>
      </c>
      <c r="M32" s="78" t="s">
        <v>16</v>
      </c>
      <c r="N32" s="78" t="s">
        <v>250</v>
      </c>
      <c r="O32" s="76">
        <v>0</v>
      </c>
      <c r="P32" s="76">
        <v>10000</v>
      </c>
      <c r="Q32" s="76">
        <f t="shared" si="2"/>
        <v>10000</v>
      </c>
      <c r="R32" s="79">
        <v>40998</v>
      </c>
      <c r="S32" s="76">
        <v>10000</v>
      </c>
      <c r="T32" s="80" t="s">
        <v>185</v>
      </c>
      <c r="U32" s="76" t="s">
        <v>176</v>
      </c>
      <c r="V32" s="76" t="s">
        <v>176</v>
      </c>
      <c r="W32" s="76" t="s">
        <v>176</v>
      </c>
      <c r="X32" s="81"/>
      <c r="Y32" s="86" t="s">
        <v>255</v>
      </c>
      <c r="Z32" s="81"/>
      <c r="AA32" s="82"/>
    </row>
    <row r="33" spans="2:27" s="83" customFormat="1">
      <c r="B33" s="74" t="s">
        <v>124</v>
      </c>
      <c r="C33" s="75" t="s">
        <v>249</v>
      </c>
      <c r="D33" s="76"/>
      <c r="E33" s="76"/>
      <c r="F33" s="76">
        <v>20000</v>
      </c>
      <c r="G33" s="76">
        <v>13.25</v>
      </c>
      <c r="H33" s="76"/>
      <c r="I33" s="76">
        <v>22000</v>
      </c>
      <c r="J33" s="76">
        <v>22000</v>
      </c>
      <c r="K33" s="77">
        <v>41121</v>
      </c>
      <c r="L33" s="78" t="s">
        <v>15</v>
      </c>
      <c r="M33" s="78" t="s">
        <v>16</v>
      </c>
      <c r="N33" s="78" t="s">
        <v>250</v>
      </c>
      <c r="O33" s="76">
        <v>0</v>
      </c>
      <c r="P33" s="76">
        <v>10000</v>
      </c>
      <c r="Q33" s="76">
        <f t="shared" si="2"/>
        <v>10000</v>
      </c>
      <c r="R33" s="79" t="s">
        <v>251</v>
      </c>
      <c r="S33" s="76">
        <v>10000</v>
      </c>
      <c r="T33" s="80" t="s">
        <v>185</v>
      </c>
      <c r="U33" s="76" t="s">
        <v>176</v>
      </c>
      <c r="V33" s="76" t="s">
        <v>176</v>
      </c>
      <c r="W33" s="76" t="s">
        <v>176</v>
      </c>
      <c r="X33" s="81"/>
      <c r="Y33" s="86" t="s">
        <v>255</v>
      </c>
      <c r="Z33" s="81"/>
      <c r="AA33" s="82"/>
    </row>
    <row r="34" spans="2:27" s="3" customFormat="1" hidden="1">
      <c r="B34" s="4" t="s">
        <v>137</v>
      </c>
      <c r="C34" s="23"/>
      <c r="D34" s="7"/>
      <c r="E34" s="7"/>
      <c r="F34" s="7"/>
      <c r="G34" s="7"/>
      <c r="H34" s="7"/>
      <c r="I34" s="7"/>
      <c r="J34" s="7"/>
      <c r="K34" s="5">
        <v>41182</v>
      </c>
      <c r="L34" s="6" t="s">
        <v>15</v>
      </c>
      <c r="M34" s="6" t="s">
        <v>16</v>
      </c>
      <c r="N34" s="6"/>
      <c r="O34" s="9" t="s">
        <v>125</v>
      </c>
      <c r="P34" s="9">
        <v>9900</v>
      </c>
      <c r="Q34" s="9">
        <f t="shared" ref="Q34:Q58" si="42">SUM(O34:P34)</f>
        <v>9900</v>
      </c>
      <c r="R34" s="28"/>
      <c r="S34" s="9"/>
      <c r="T34" s="70"/>
      <c r="U34" s="7"/>
      <c r="V34" s="7"/>
      <c r="W34" s="7"/>
      <c r="X34" s="43"/>
      <c r="Y34" s="43"/>
      <c r="Z34" s="43"/>
      <c r="AA34" s="22"/>
    </row>
    <row r="35" spans="2:27" s="3" customFormat="1" hidden="1">
      <c r="B35" s="4" t="s">
        <v>47</v>
      </c>
      <c r="C35" s="23"/>
      <c r="D35" s="7"/>
      <c r="E35" s="7"/>
      <c r="F35" s="7"/>
      <c r="G35" s="7"/>
      <c r="H35" s="7"/>
      <c r="I35" s="7"/>
      <c r="J35" s="7"/>
      <c r="K35" s="5">
        <v>40999</v>
      </c>
      <c r="L35" s="6" t="s">
        <v>48</v>
      </c>
      <c r="M35" s="6" t="s">
        <v>16</v>
      </c>
      <c r="N35" s="6"/>
      <c r="O35" s="7">
        <v>0</v>
      </c>
      <c r="P35" s="10">
        <v>9000</v>
      </c>
      <c r="Q35" s="7">
        <f t="shared" si="42"/>
        <v>9000</v>
      </c>
      <c r="R35" s="28"/>
      <c r="S35" s="7"/>
      <c r="T35" s="70"/>
      <c r="U35" s="7"/>
      <c r="V35" s="7"/>
      <c r="W35" s="7"/>
      <c r="X35" s="43"/>
      <c r="Y35" s="43"/>
      <c r="Z35" s="43"/>
      <c r="AA35" s="22"/>
    </row>
    <row r="36" spans="2:27" s="3" customFormat="1" hidden="1">
      <c r="B36" s="4" t="s">
        <v>126</v>
      </c>
      <c r="C36" s="23"/>
      <c r="D36" s="7"/>
      <c r="E36" s="7"/>
      <c r="F36" s="7"/>
      <c r="G36" s="7"/>
      <c r="H36" s="7"/>
      <c r="I36" s="7"/>
      <c r="J36" s="7"/>
      <c r="K36" s="5">
        <v>41152</v>
      </c>
      <c r="L36" s="6" t="s">
        <v>15</v>
      </c>
      <c r="M36" s="6" t="s">
        <v>16</v>
      </c>
      <c r="N36" s="6"/>
      <c r="O36" s="9" t="s">
        <v>125</v>
      </c>
      <c r="P36" s="7">
        <v>8264.4599999999991</v>
      </c>
      <c r="Q36" s="9">
        <f t="shared" si="42"/>
        <v>8264.4599999999991</v>
      </c>
      <c r="R36" s="28"/>
      <c r="S36" s="9"/>
      <c r="T36" s="70"/>
      <c r="U36" s="7"/>
      <c r="V36" s="7"/>
      <c r="W36" s="7"/>
      <c r="X36" s="43"/>
      <c r="Y36" s="43"/>
      <c r="Z36" s="43"/>
      <c r="AA36" s="22"/>
    </row>
    <row r="37" spans="2:27" s="3" customFormat="1" hidden="1">
      <c r="B37" s="4" t="s">
        <v>35</v>
      </c>
      <c r="C37" s="23"/>
      <c r="D37" s="7"/>
      <c r="E37" s="7"/>
      <c r="F37" s="7"/>
      <c r="G37" s="7"/>
      <c r="H37" s="7"/>
      <c r="I37" s="7"/>
      <c r="J37" s="7"/>
      <c r="K37" s="5">
        <v>40999</v>
      </c>
      <c r="L37" s="6" t="s">
        <v>36</v>
      </c>
      <c r="M37" s="6" t="s">
        <v>16</v>
      </c>
      <c r="N37" s="6"/>
      <c r="O37" s="7">
        <v>0</v>
      </c>
      <c r="P37" s="10">
        <v>8100</v>
      </c>
      <c r="Q37" s="7">
        <f t="shared" si="42"/>
        <v>8100</v>
      </c>
      <c r="R37" s="28"/>
      <c r="S37" s="7"/>
      <c r="T37" s="70"/>
      <c r="U37" s="7"/>
      <c r="V37" s="7"/>
      <c r="W37" s="7"/>
      <c r="X37" s="43"/>
      <c r="Y37" s="43"/>
      <c r="Z37" s="43"/>
      <c r="AA37" s="22"/>
    </row>
    <row r="38" spans="2:27" s="3" customFormat="1" hidden="1">
      <c r="B38" s="4" t="s">
        <v>87</v>
      </c>
      <c r="C38" s="23"/>
      <c r="D38" s="7"/>
      <c r="E38" s="7"/>
      <c r="F38" s="7"/>
      <c r="G38" s="7"/>
      <c r="H38" s="7"/>
      <c r="I38" s="7"/>
      <c r="J38" s="7"/>
      <c r="K38" s="5">
        <v>41090</v>
      </c>
      <c r="L38" s="6" t="s">
        <v>66</v>
      </c>
      <c r="M38" s="6" t="s">
        <v>16</v>
      </c>
      <c r="N38" s="6"/>
      <c r="O38" s="7">
        <v>0</v>
      </c>
      <c r="P38" s="7">
        <v>8000</v>
      </c>
      <c r="Q38" s="7">
        <f t="shared" si="42"/>
        <v>8000</v>
      </c>
      <c r="R38" s="28"/>
      <c r="S38" s="7"/>
      <c r="T38" s="70"/>
      <c r="U38" s="7"/>
      <c r="V38" s="7"/>
      <c r="W38" s="7"/>
      <c r="X38" s="43"/>
      <c r="Y38" s="43"/>
      <c r="Z38" s="43"/>
      <c r="AA38" s="22"/>
    </row>
    <row r="39" spans="2:27" s="3" customFormat="1" hidden="1">
      <c r="B39" s="4" t="s">
        <v>78</v>
      </c>
      <c r="C39" s="23"/>
      <c r="D39" s="7"/>
      <c r="E39" s="7"/>
      <c r="F39" s="7"/>
      <c r="G39" s="7"/>
      <c r="H39" s="7"/>
      <c r="I39" s="7"/>
      <c r="J39" s="7"/>
      <c r="K39" s="5">
        <v>41060</v>
      </c>
      <c r="L39" s="6" t="s">
        <v>46</v>
      </c>
      <c r="M39" s="6" t="s">
        <v>16</v>
      </c>
      <c r="N39" s="6"/>
      <c r="O39" s="7">
        <v>0</v>
      </c>
      <c r="P39" s="7">
        <v>7200</v>
      </c>
      <c r="Q39" s="7">
        <f t="shared" si="42"/>
        <v>7200</v>
      </c>
      <c r="R39" s="28"/>
      <c r="S39" s="7"/>
      <c r="T39" s="70"/>
      <c r="U39" s="7"/>
      <c r="V39" s="7"/>
      <c r="W39" s="7"/>
      <c r="X39" s="43"/>
      <c r="Y39" s="43"/>
      <c r="Z39" s="43"/>
      <c r="AA39" s="22"/>
    </row>
    <row r="40" spans="2:27" s="3" customFormat="1" hidden="1">
      <c r="B40" s="4" t="s">
        <v>21</v>
      </c>
      <c r="C40" s="23"/>
      <c r="D40" s="7"/>
      <c r="E40" s="7"/>
      <c r="F40" s="7"/>
      <c r="G40" s="7"/>
      <c r="H40" s="7"/>
      <c r="I40" s="7"/>
      <c r="J40" s="7"/>
      <c r="K40" s="5">
        <v>40968</v>
      </c>
      <c r="L40" s="6" t="s">
        <v>22</v>
      </c>
      <c r="M40" s="6" t="s">
        <v>16</v>
      </c>
      <c r="N40" s="6"/>
      <c r="O40" s="7">
        <v>0</v>
      </c>
      <c r="P40" s="7">
        <v>7000</v>
      </c>
      <c r="Q40" s="7">
        <f t="shared" si="42"/>
        <v>7000</v>
      </c>
      <c r="R40" s="28"/>
      <c r="S40" s="7"/>
      <c r="T40" s="70"/>
      <c r="U40" s="7"/>
      <c r="V40" s="7"/>
      <c r="W40" s="7"/>
      <c r="X40" s="43"/>
      <c r="Y40" s="43"/>
      <c r="Z40" s="43"/>
      <c r="AA40" s="22"/>
    </row>
    <row r="41" spans="2:27" s="3" customFormat="1" hidden="1">
      <c r="B41" s="4" t="s">
        <v>92</v>
      </c>
      <c r="C41" s="23"/>
      <c r="D41" s="7"/>
      <c r="E41" s="7"/>
      <c r="F41" s="7"/>
      <c r="G41" s="7"/>
      <c r="H41" s="7"/>
      <c r="I41" s="7"/>
      <c r="J41" s="7"/>
      <c r="K41" s="5">
        <v>41090</v>
      </c>
      <c r="L41" s="6" t="s">
        <v>22</v>
      </c>
      <c r="M41" s="6" t="s">
        <v>16</v>
      </c>
      <c r="N41" s="6"/>
      <c r="O41" s="7">
        <v>0</v>
      </c>
      <c r="P41" s="7">
        <v>7000</v>
      </c>
      <c r="Q41" s="7">
        <f t="shared" si="42"/>
        <v>7000</v>
      </c>
      <c r="R41" s="28"/>
      <c r="S41" s="7"/>
      <c r="T41" s="7"/>
      <c r="U41" s="7"/>
      <c r="V41" s="7"/>
      <c r="W41" s="7"/>
      <c r="X41" s="43"/>
      <c r="Y41" s="43"/>
      <c r="Z41" s="43"/>
      <c r="AA41" s="22"/>
    </row>
    <row r="42" spans="2:27" s="3" customFormat="1" hidden="1">
      <c r="B42" s="4" t="s">
        <v>27</v>
      </c>
      <c r="C42" s="23"/>
      <c r="D42" s="7"/>
      <c r="E42" s="7"/>
      <c r="F42" s="7"/>
      <c r="G42" s="7"/>
      <c r="H42" s="7"/>
      <c r="I42" s="7"/>
      <c r="J42" s="7"/>
      <c r="K42" s="5">
        <v>40968</v>
      </c>
      <c r="L42" s="6" t="s">
        <v>28</v>
      </c>
      <c r="M42" s="6" t="s">
        <v>10</v>
      </c>
      <c r="N42" s="6"/>
      <c r="O42" s="7">
        <v>6950</v>
      </c>
      <c r="P42" s="7">
        <v>0</v>
      </c>
      <c r="Q42" s="7">
        <f t="shared" si="42"/>
        <v>6950</v>
      </c>
      <c r="R42" s="28"/>
      <c r="S42" s="7"/>
      <c r="T42" s="7"/>
      <c r="U42" s="7"/>
      <c r="V42" s="7"/>
      <c r="W42" s="7"/>
      <c r="X42" s="43"/>
      <c r="Y42" s="43"/>
      <c r="Z42" s="43"/>
      <c r="AA42" s="22"/>
    </row>
    <row r="43" spans="2:27" s="3" customFormat="1" hidden="1">
      <c r="B43" s="4" t="s">
        <v>29</v>
      </c>
      <c r="C43" s="23"/>
      <c r="D43" s="7"/>
      <c r="E43" s="7"/>
      <c r="F43" s="7"/>
      <c r="G43" s="7"/>
      <c r="H43" s="7"/>
      <c r="I43" s="7"/>
      <c r="J43" s="7"/>
      <c r="K43" s="5">
        <v>40968</v>
      </c>
      <c r="L43" s="6" t="s">
        <v>28</v>
      </c>
      <c r="M43" s="6" t="s">
        <v>10</v>
      </c>
      <c r="N43" s="6"/>
      <c r="O43" s="7">
        <v>6950</v>
      </c>
      <c r="P43" s="7">
        <v>0</v>
      </c>
      <c r="Q43" s="7">
        <f t="shared" si="42"/>
        <v>6950</v>
      </c>
      <c r="R43" s="28"/>
      <c r="S43" s="7"/>
      <c r="T43" s="7"/>
      <c r="U43" s="7"/>
      <c r="V43" s="7"/>
      <c r="W43" s="7"/>
      <c r="X43" s="43"/>
      <c r="Y43" s="43"/>
      <c r="Z43" s="43"/>
      <c r="AA43" s="22"/>
    </row>
    <row r="44" spans="2:27" s="3" customFormat="1" hidden="1">
      <c r="B44" s="4" t="s">
        <v>120</v>
      </c>
      <c r="C44" s="23"/>
      <c r="D44" s="7"/>
      <c r="E44" s="7"/>
      <c r="F44" s="7"/>
      <c r="G44" s="7"/>
      <c r="H44" s="7"/>
      <c r="I44" s="7"/>
      <c r="J44" s="7"/>
      <c r="K44" s="5">
        <v>41121</v>
      </c>
      <c r="L44" s="6" t="s">
        <v>48</v>
      </c>
      <c r="M44" s="6" t="s">
        <v>16</v>
      </c>
      <c r="N44" s="6"/>
      <c r="O44" s="7">
        <v>0</v>
      </c>
      <c r="P44" s="7">
        <v>6750</v>
      </c>
      <c r="Q44" s="7">
        <f t="shared" si="42"/>
        <v>6750</v>
      </c>
      <c r="R44" s="28"/>
      <c r="S44" s="7"/>
      <c r="T44" s="7"/>
      <c r="U44" s="7"/>
      <c r="V44" s="7"/>
      <c r="W44" s="7"/>
      <c r="X44" s="43"/>
      <c r="Y44" s="43"/>
      <c r="Z44" s="43"/>
      <c r="AA44" s="22"/>
    </row>
    <row r="45" spans="2:27" s="3" customFormat="1" hidden="1">
      <c r="B45" s="4" t="s">
        <v>83</v>
      </c>
      <c r="C45" s="23"/>
      <c r="D45" s="7"/>
      <c r="E45" s="7"/>
      <c r="F45" s="7"/>
      <c r="G45" s="7"/>
      <c r="H45" s="7"/>
      <c r="I45" s="7"/>
      <c r="J45" s="7"/>
      <c r="K45" s="5">
        <v>41090</v>
      </c>
      <c r="L45" s="6" t="s">
        <v>80</v>
      </c>
      <c r="M45" s="6" t="s">
        <v>16</v>
      </c>
      <c r="N45" s="6"/>
      <c r="O45" s="7">
        <v>0</v>
      </c>
      <c r="P45" s="7">
        <v>6000</v>
      </c>
      <c r="Q45" s="7">
        <f t="shared" si="42"/>
        <v>6000</v>
      </c>
      <c r="R45" s="28"/>
      <c r="S45" s="7"/>
      <c r="T45" s="7"/>
      <c r="U45" s="7"/>
      <c r="V45" s="7"/>
      <c r="W45" s="7"/>
      <c r="X45" s="43"/>
      <c r="Y45" s="43" t="s">
        <v>252</v>
      </c>
      <c r="Z45" s="43"/>
      <c r="AA45" s="22"/>
    </row>
    <row r="46" spans="2:27" s="3" customFormat="1" hidden="1">
      <c r="B46" s="4" t="s">
        <v>135</v>
      </c>
      <c r="C46" s="23"/>
      <c r="D46" s="7"/>
      <c r="E46" s="7"/>
      <c r="F46" s="7"/>
      <c r="G46" s="7"/>
      <c r="H46" s="7"/>
      <c r="I46" s="7"/>
      <c r="J46" s="7"/>
      <c r="K46" s="5">
        <v>41152</v>
      </c>
      <c r="L46" s="6" t="s">
        <v>71</v>
      </c>
      <c r="M46" s="6" t="s">
        <v>16</v>
      </c>
      <c r="N46" s="6"/>
      <c r="O46" s="9" t="s">
        <v>125</v>
      </c>
      <c r="P46" s="7">
        <v>5850</v>
      </c>
      <c r="Q46" s="9">
        <f t="shared" si="42"/>
        <v>5850</v>
      </c>
      <c r="R46" s="28"/>
      <c r="S46" s="9"/>
      <c r="T46" s="9"/>
      <c r="U46" s="7"/>
      <c r="V46" s="7"/>
      <c r="W46" s="7"/>
      <c r="X46" s="43"/>
      <c r="Y46" s="43"/>
      <c r="Z46" s="43"/>
      <c r="AA46" s="22"/>
    </row>
    <row r="47" spans="2:27" s="3" customFormat="1" hidden="1">
      <c r="B47" s="4" t="s">
        <v>97</v>
      </c>
      <c r="C47" s="23"/>
      <c r="D47" s="7"/>
      <c r="E47" s="7"/>
      <c r="F47" s="7"/>
      <c r="G47" s="7"/>
      <c r="H47" s="7"/>
      <c r="I47" s="7"/>
      <c r="J47" s="7"/>
      <c r="K47" s="5">
        <v>41090</v>
      </c>
      <c r="L47" s="6" t="s">
        <v>96</v>
      </c>
      <c r="M47" s="6" t="s">
        <v>16</v>
      </c>
      <c r="N47" s="6"/>
      <c r="O47" s="7">
        <v>0</v>
      </c>
      <c r="P47" s="7">
        <v>5666.67</v>
      </c>
      <c r="Q47" s="7">
        <f t="shared" si="42"/>
        <v>5666.67</v>
      </c>
      <c r="R47" s="28"/>
      <c r="S47" s="7"/>
      <c r="T47" s="7"/>
      <c r="U47" s="7"/>
      <c r="V47" s="7"/>
      <c r="W47" s="7"/>
      <c r="X47" s="43"/>
      <c r="Y47" s="43"/>
      <c r="Z47" s="43"/>
      <c r="AA47" s="22"/>
    </row>
    <row r="48" spans="2:27" s="3" customFormat="1" hidden="1">
      <c r="B48" s="4" t="s">
        <v>58</v>
      </c>
      <c r="C48" s="23"/>
      <c r="D48" s="7"/>
      <c r="E48" s="7"/>
      <c r="F48" s="7"/>
      <c r="G48" s="7"/>
      <c r="H48" s="7"/>
      <c r="I48" s="7"/>
      <c r="J48" s="7"/>
      <c r="K48" s="5">
        <v>41029</v>
      </c>
      <c r="L48" s="6" t="s">
        <v>59</v>
      </c>
      <c r="M48" s="6" t="s">
        <v>16</v>
      </c>
      <c r="N48" s="6"/>
      <c r="O48" s="7">
        <v>0</v>
      </c>
      <c r="P48" s="7">
        <v>5500</v>
      </c>
      <c r="Q48" s="7">
        <f t="shared" si="42"/>
        <v>5500</v>
      </c>
      <c r="R48" s="28"/>
      <c r="S48" s="7"/>
      <c r="T48" s="7"/>
      <c r="U48" s="7"/>
      <c r="V48" s="7"/>
      <c r="W48" s="7"/>
      <c r="X48" s="43"/>
      <c r="Y48" s="43"/>
      <c r="Z48" s="43"/>
      <c r="AA48" s="22"/>
    </row>
    <row r="49" spans="2:27" s="3" customFormat="1" hidden="1">
      <c r="B49" s="4" t="s">
        <v>81</v>
      </c>
      <c r="C49" s="23"/>
      <c r="D49" s="7"/>
      <c r="E49" s="7"/>
      <c r="F49" s="7"/>
      <c r="G49" s="7"/>
      <c r="H49" s="7"/>
      <c r="I49" s="7"/>
      <c r="J49" s="7"/>
      <c r="K49" s="5">
        <v>41090</v>
      </c>
      <c r="L49" s="6" t="s">
        <v>82</v>
      </c>
      <c r="M49" s="6" t="s">
        <v>16</v>
      </c>
      <c r="N49" s="6"/>
      <c r="O49" s="7">
        <v>0</v>
      </c>
      <c r="P49" s="7">
        <v>5500</v>
      </c>
      <c r="Q49" s="7">
        <f t="shared" si="42"/>
        <v>5500</v>
      </c>
      <c r="R49" s="28"/>
      <c r="S49" s="7"/>
      <c r="T49" s="7"/>
      <c r="U49" s="7"/>
      <c r="V49" s="7"/>
      <c r="W49" s="7"/>
      <c r="X49" s="43"/>
      <c r="Y49" s="43"/>
      <c r="Z49" s="43"/>
      <c r="AA49" s="22"/>
    </row>
    <row r="50" spans="2:27" s="3" customFormat="1" hidden="1">
      <c r="B50" s="4" t="s">
        <v>116</v>
      </c>
      <c r="C50" s="23"/>
      <c r="D50" s="7"/>
      <c r="E50" s="7"/>
      <c r="F50" s="7"/>
      <c r="G50" s="7"/>
      <c r="H50" s="7"/>
      <c r="I50" s="7"/>
      <c r="J50" s="7"/>
      <c r="K50" s="5">
        <v>41121</v>
      </c>
      <c r="L50" s="6" t="s">
        <v>9</v>
      </c>
      <c r="M50" s="6" t="s">
        <v>10</v>
      </c>
      <c r="N50" s="6"/>
      <c r="O50" s="7">
        <v>5400</v>
      </c>
      <c r="P50" s="7">
        <v>0</v>
      </c>
      <c r="Q50" s="7">
        <f t="shared" si="42"/>
        <v>5400</v>
      </c>
      <c r="R50" s="28"/>
      <c r="S50" s="7"/>
      <c r="T50" s="7"/>
      <c r="U50" s="7"/>
      <c r="V50" s="7"/>
      <c r="W50" s="7"/>
      <c r="X50" s="43"/>
      <c r="Y50" s="43"/>
      <c r="Z50" s="43"/>
      <c r="AA50" s="22"/>
    </row>
    <row r="51" spans="2:27" s="3" customFormat="1" hidden="1">
      <c r="B51" s="4" t="s">
        <v>132</v>
      </c>
      <c r="C51" s="23"/>
      <c r="D51" s="7"/>
      <c r="E51" s="7"/>
      <c r="F51" s="7"/>
      <c r="G51" s="7"/>
      <c r="H51" s="7"/>
      <c r="I51" s="7"/>
      <c r="J51" s="7"/>
      <c r="K51" s="5">
        <v>41152</v>
      </c>
      <c r="L51" s="6" t="s">
        <v>109</v>
      </c>
      <c r="M51" s="6" t="s">
        <v>16</v>
      </c>
      <c r="N51" s="6"/>
      <c r="O51" s="9" t="s">
        <v>125</v>
      </c>
      <c r="P51" s="7">
        <v>5000</v>
      </c>
      <c r="Q51" s="9">
        <f t="shared" si="42"/>
        <v>5000</v>
      </c>
      <c r="R51" s="28"/>
      <c r="S51" s="9"/>
      <c r="T51" s="9"/>
      <c r="U51" s="7"/>
      <c r="V51" s="7"/>
      <c r="W51" s="7"/>
      <c r="X51" s="43"/>
      <c r="Y51" s="43"/>
      <c r="Z51" s="43"/>
      <c r="AA51" s="22"/>
    </row>
    <row r="52" spans="2:27" s="3" customFormat="1" hidden="1">
      <c r="B52" s="4" t="s">
        <v>147</v>
      </c>
      <c r="C52" s="23"/>
      <c r="D52" s="7"/>
      <c r="E52" s="7"/>
      <c r="F52" s="7"/>
      <c r="G52" s="7"/>
      <c r="H52" s="7"/>
      <c r="I52" s="7"/>
      <c r="J52" s="7"/>
      <c r="K52" s="5">
        <v>41182</v>
      </c>
      <c r="L52" s="6" t="s">
        <v>75</v>
      </c>
      <c r="M52" s="6" t="s">
        <v>16</v>
      </c>
      <c r="N52" s="6"/>
      <c r="O52" s="9" t="s">
        <v>125</v>
      </c>
      <c r="P52" s="9">
        <v>5000</v>
      </c>
      <c r="Q52" s="9">
        <f t="shared" si="42"/>
        <v>5000</v>
      </c>
      <c r="R52" s="28"/>
      <c r="S52" s="9"/>
      <c r="T52" s="9"/>
      <c r="U52" s="7"/>
      <c r="V52" s="7"/>
      <c r="W52" s="7"/>
      <c r="X52" s="43"/>
      <c r="Y52" s="43"/>
      <c r="Z52" s="43"/>
      <c r="AA52" s="22"/>
    </row>
    <row r="53" spans="2:27" s="3" customFormat="1" hidden="1">
      <c r="B53" s="4" t="s">
        <v>99</v>
      </c>
      <c r="C53" s="23"/>
      <c r="D53" s="7"/>
      <c r="E53" s="7"/>
      <c r="F53" s="7"/>
      <c r="G53" s="7"/>
      <c r="H53" s="7"/>
      <c r="I53" s="7"/>
      <c r="J53" s="7"/>
      <c r="K53" s="5">
        <v>41090</v>
      </c>
      <c r="L53" s="6" t="s">
        <v>9</v>
      </c>
      <c r="M53" s="6" t="s">
        <v>10</v>
      </c>
      <c r="N53" s="6"/>
      <c r="O53" s="7">
        <v>3314</v>
      </c>
      <c r="P53" s="7">
        <v>1400</v>
      </c>
      <c r="Q53" s="7">
        <f t="shared" si="42"/>
        <v>4714</v>
      </c>
      <c r="R53" s="28"/>
      <c r="S53" s="7"/>
      <c r="T53" s="7"/>
      <c r="U53" s="7"/>
      <c r="V53" s="7"/>
      <c r="W53" s="7"/>
      <c r="X53" s="43"/>
      <c r="Y53" s="43"/>
      <c r="Z53" s="43"/>
      <c r="AA53" s="22"/>
    </row>
    <row r="54" spans="2:27" s="3" customFormat="1" hidden="1">
      <c r="B54" s="4" t="s">
        <v>19</v>
      </c>
      <c r="C54" s="23"/>
      <c r="D54" s="7"/>
      <c r="E54" s="7"/>
      <c r="F54" s="7"/>
      <c r="G54" s="7"/>
      <c r="H54" s="7"/>
      <c r="I54" s="7"/>
      <c r="J54" s="7"/>
      <c r="K54" s="5">
        <v>40939</v>
      </c>
      <c r="L54" s="6" t="s">
        <v>20</v>
      </c>
      <c r="M54" s="6" t="s">
        <v>16</v>
      </c>
      <c r="N54" s="6"/>
      <c r="O54" s="7">
        <v>0</v>
      </c>
      <c r="P54" s="7">
        <v>4000</v>
      </c>
      <c r="Q54" s="7">
        <f t="shared" si="42"/>
        <v>4000</v>
      </c>
      <c r="R54" s="28"/>
      <c r="S54" s="7"/>
      <c r="T54" s="7"/>
      <c r="U54" s="7"/>
      <c r="V54" s="7"/>
      <c r="W54" s="7"/>
      <c r="X54" s="43"/>
      <c r="Y54" s="43"/>
      <c r="Z54" s="43"/>
      <c r="AA54" s="22"/>
    </row>
    <row r="55" spans="2:27" s="3" customFormat="1" hidden="1">
      <c r="B55" s="4" t="s">
        <v>131</v>
      </c>
      <c r="C55" s="23"/>
      <c r="D55" s="7"/>
      <c r="E55" s="7"/>
      <c r="F55" s="7"/>
      <c r="G55" s="7"/>
      <c r="H55" s="7"/>
      <c r="I55" s="7"/>
      <c r="J55" s="7"/>
      <c r="K55" s="5">
        <v>41152</v>
      </c>
      <c r="L55" s="6" t="s">
        <v>90</v>
      </c>
      <c r="M55" s="6" t="s">
        <v>16</v>
      </c>
      <c r="N55" s="6"/>
      <c r="O55" s="9" t="s">
        <v>125</v>
      </c>
      <c r="P55" s="7">
        <v>4000</v>
      </c>
      <c r="Q55" s="9">
        <f t="shared" si="42"/>
        <v>4000</v>
      </c>
      <c r="R55" s="28"/>
      <c r="S55" s="9"/>
      <c r="T55" s="9"/>
      <c r="U55" s="7"/>
      <c r="V55" s="7"/>
      <c r="W55" s="7"/>
      <c r="X55" s="43"/>
      <c r="Y55" s="43"/>
      <c r="Z55" s="43"/>
      <c r="AA55" s="22"/>
    </row>
    <row r="56" spans="2:27" s="3" customFormat="1" hidden="1">
      <c r="B56" s="4" t="s">
        <v>142</v>
      </c>
      <c r="C56" s="23"/>
      <c r="D56" s="7"/>
      <c r="E56" s="7"/>
      <c r="F56" s="7"/>
      <c r="G56" s="7"/>
      <c r="H56" s="7"/>
      <c r="I56" s="7"/>
      <c r="J56" s="7"/>
      <c r="K56" s="5">
        <v>41182</v>
      </c>
      <c r="L56" s="6" t="s">
        <v>96</v>
      </c>
      <c r="M56" s="6" t="s">
        <v>16</v>
      </c>
      <c r="N56" s="6"/>
      <c r="O56" s="9" t="s">
        <v>125</v>
      </c>
      <c r="P56" s="9">
        <v>4000</v>
      </c>
      <c r="Q56" s="9">
        <f t="shared" si="42"/>
        <v>4000</v>
      </c>
      <c r="R56" s="28"/>
      <c r="S56" s="9"/>
      <c r="T56" s="9"/>
      <c r="U56" s="7"/>
      <c r="V56" s="7"/>
      <c r="W56" s="7"/>
      <c r="X56" s="43"/>
      <c r="Y56" s="43"/>
      <c r="Z56" s="43"/>
      <c r="AA56" s="22"/>
    </row>
    <row r="57" spans="2:27" s="3" customFormat="1" hidden="1">
      <c r="B57" s="4" t="s">
        <v>53</v>
      </c>
      <c r="C57" s="23"/>
      <c r="D57" s="7"/>
      <c r="E57" s="7"/>
      <c r="F57" s="7"/>
      <c r="G57" s="7"/>
      <c r="H57" s="7"/>
      <c r="I57" s="7"/>
      <c r="J57" s="7"/>
      <c r="K57" s="5">
        <v>41029</v>
      </c>
      <c r="L57" s="6" t="s">
        <v>54</v>
      </c>
      <c r="M57" s="6" t="s">
        <v>16</v>
      </c>
      <c r="N57" s="6"/>
      <c r="O57" s="7">
        <v>0</v>
      </c>
      <c r="P57" s="7">
        <v>3750</v>
      </c>
      <c r="Q57" s="7">
        <f t="shared" si="42"/>
        <v>3750</v>
      </c>
      <c r="R57" s="28"/>
      <c r="S57" s="7"/>
      <c r="T57" s="7"/>
      <c r="U57" s="7"/>
      <c r="V57" s="7"/>
      <c r="W57" s="7"/>
      <c r="X57" s="43"/>
      <c r="Y57" s="43"/>
      <c r="Z57" s="43"/>
      <c r="AA57" s="22"/>
    </row>
    <row r="58" spans="2:27" s="3" customFormat="1" hidden="1">
      <c r="B58" s="4" t="s">
        <v>100</v>
      </c>
      <c r="C58" s="23"/>
      <c r="D58" s="7"/>
      <c r="E58" s="7"/>
      <c r="F58" s="7"/>
      <c r="G58" s="7"/>
      <c r="H58" s="7"/>
      <c r="I58" s="7"/>
      <c r="J58" s="7"/>
      <c r="K58" s="5">
        <v>41090</v>
      </c>
      <c r="L58" s="6" t="s">
        <v>46</v>
      </c>
      <c r="M58" s="6" t="s">
        <v>16</v>
      </c>
      <c r="N58" s="6"/>
      <c r="O58" s="7">
        <v>0</v>
      </c>
      <c r="P58" s="7">
        <v>3600</v>
      </c>
      <c r="Q58" s="7">
        <f t="shared" si="42"/>
        <v>3600</v>
      </c>
      <c r="R58" s="28"/>
      <c r="S58" s="7"/>
      <c r="T58" s="7"/>
      <c r="U58" s="7"/>
      <c r="V58" s="7"/>
      <c r="W58" s="7"/>
      <c r="X58" s="43"/>
      <c r="Y58" s="43"/>
      <c r="Z58" s="43"/>
      <c r="AA58" s="22"/>
    </row>
    <row r="59" spans="2:27" s="3" customFormat="1" hidden="1">
      <c r="B59" s="4" t="s">
        <v>76</v>
      </c>
      <c r="C59" s="23"/>
      <c r="D59" s="7"/>
      <c r="E59" s="7"/>
      <c r="F59" s="7"/>
      <c r="G59" s="7"/>
      <c r="H59" s="7"/>
      <c r="I59" s="7"/>
      <c r="J59" s="7"/>
      <c r="K59" s="5">
        <v>41060</v>
      </c>
      <c r="L59" s="6" t="s">
        <v>77</v>
      </c>
      <c r="M59" s="6" t="s">
        <v>16</v>
      </c>
      <c r="N59" s="6"/>
      <c r="O59" s="7">
        <v>0</v>
      </c>
      <c r="P59" s="7">
        <v>3500</v>
      </c>
      <c r="Q59" s="7">
        <f t="shared" ref="Q59:Q86" si="43">SUM(O59:P59)</f>
        <v>3500</v>
      </c>
      <c r="R59" s="28"/>
      <c r="S59" s="7"/>
      <c r="T59" s="7"/>
      <c r="U59" s="7"/>
      <c r="V59" s="7"/>
      <c r="W59" s="7"/>
      <c r="X59" s="43"/>
      <c r="Y59" s="43"/>
      <c r="Z59" s="43"/>
      <c r="AA59" s="22"/>
    </row>
    <row r="60" spans="2:27" s="3" customFormat="1" hidden="1">
      <c r="B60" s="4" t="s">
        <v>25</v>
      </c>
      <c r="C60" s="23"/>
      <c r="D60" s="7"/>
      <c r="E60" s="7"/>
      <c r="F60" s="7"/>
      <c r="G60" s="7"/>
      <c r="H60" s="7"/>
      <c r="I60" s="7"/>
      <c r="J60" s="7"/>
      <c r="K60" s="5">
        <v>40968</v>
      </c>
      <c r="L60" s="6" t="s">
        <v>26</v>
      </c>
      <c r="M60" s="6" t="s">
        <v>10</v>
      </c>
      <c r="N60" s="6"/>
      <c r="O60" s="7">
        <v>3418</v>
      </c>
      <c r="P60" s="7">
        <v>0</v>
      </c>
      <c r="Q60" s="7">
        <f t="shared" si="43"/>
        <v>3418</v>
      </c>
      <c r="R60" s="28"/>
      <c r="S60" s="7"/>
      <c r="T60" s="7"/>
      <c r="U60" s="7"/>
      <c r="V60" s="7"/>
      <c r="W60" s="7"/>
      <c r="X60" s="43"/>
      <c r="Y60" s="43"/>
      <c r="Z60" s="43"/>
      <c r="AA60" s="22"/>
    </row>
    <row r="61" spans="2:27" s="3" customFormat="1" hidden="1">
      <c r="B61" s="4" t="s">
        <v>63</v>
      </c>
      <c r="C61" s="23"/>
      <c r="D61" s="7"/>
      <c r="E61" s="7"/>
      <c r="F61" s="7"/>
      <c r="G61" s="7"/>
      <c r="H61" s="7"/>
      <c r="I61" s="7"/>
      <c r="J61" s="7"/>
      <c r="K61" s="5">
        <v>41060</v>
      </c>
      <c r="L61" s="6" t="s">
        <v>64</v>
      </c>
      <c r="M61" s="6" t="s">
        <v>10</v>
      </c>
      <c r="N61" s="6"/>
      <c r="O61" s="7">
        <v>1640</v>
      </c>
      <c r="P61" s="7">
        <v>1460</v>
      </c>
      <c r="Q61" s="7">
        <f t="shared" si="43"/>
        <v>3100</v>
      </c>
      <c r="R61" s="28"/>
      <c r="S61" s="7"/>
      <c r="T61" s="7"/>
      <c r="U61" s="7"/>
      <c r="V61" s="7"/>
      <c r="W61" s="7"/>
      <c r="X61" s="43"/>
      <c r="Y61" s="43"/>
      <c r="Z61" s="43"/>
      <c r="AA61" s="22"/>
    </row>
    <row r="62" spans="2:27" s="3" customFormat="1" hidden="1">
      <c r="B62" s="4" t="s">
        <v>42</v>
      </c>
      <c r="C62" s="23"/>
      <c r="D62" s="7"/>
      <c r="E62" s="7"/>
      <c r="F62" s="7"/>
      <c r="G62" s="7"/>
      <c r="H62" s="7"/>
      <c r="I62" s="7"/>
      <c r="J62" s="7"/>
      <c r="K62" s="5">
        <v>40999</v>
      </c>
      <c r="L62" s="6" t="s">
        <v>9</v>
      </c>
      <c r="M62" s="6" t="s">
        <v>16</v>
      </c>
      <c r="N62" s="6"/>
      <c r="O62" s="7">
        <v>0</v>
      </c>
      <c r="P62" s="10">
        <v>3000</v>
      </c>
      <c r="Q62" s="7">
        <f t="shared" si="43"/>
        <v>3000</v>
      </c>
      <c r="R62" s="28"/>
      <c r="S62" s="7"/>
      <c r="T62" s="7"/>
      <c r="U62" s="7"/>
      <c r="V62" s="7"/>
      <c r="W62" s="7"/>
      <c r="X62" s="43"/>
      <c r="Y62" s="43"/>
      <c r="Z62" s="43"/>
      <c r="AA62" s="22"/>
    </row>
    <row r="63" spans="2:27" s="3" customFormat="1" hidden="1">
      <c r="B63" s="4" t="s">
        <v>30</v>
      </c>
      <c r="C63" s="23"/>
      <c r="D63" s="7"/>
      <c r="E63" s="7"/>
      <c r="F63" s="7"/>
      <c r="G63" s="7"/>
      <c r="H63" s="7"/>
      <c r="I63" s="7"/>
      <c r="J63" s="7"/>
      <c r="K63" s="5">
        <v>40968</v>
      </c>
      <c r="L63" s="6" t="s">
        <v>15</v>
      </c>
      <c r="M63" s="6" t="s">
        <v>16</v>
      </c>
      <c r="N63" s="6"/>
      <c r="O63" s="7">
        <v>0</v>
      </c>
      <c r="P63" s="7">
        <v>2800</v>
      </c>
      <c r="Q63" s="7">
        <f t="shared" si="43"/>
        <v>2800</v>
      </c>
      <c r="R63" s="28"/>
      <c r="S63" s="7"/>
      <c r="T63" s="7"/>
      <c r="U63" s="7"/>
      <c r="V63" s="7"/>
      <c r="W63" s="7"/>
      <c r="X63" s="43"/>
      <c r="Y63" s="43"/>
      <c r="Z63" s="43"/>
      <c r="AA63" s="22"/>
    </row>
    <row r="64" spans="2:27" s="3" customFormat="1" hidden="1">
      <c r="B64" s="4" t="s">
        <v>62</v>
      </c>
      <c r="C64" s="23"/>
      <c r="D64" s="7"/>
      <c r="E64" s="7"/>
      <c r="F64" s="7"/>
      <c r="G64" s="7"/>
      <c r="H64" s="7"/>
      <c r="I64" s="7"/>
      <c r="J64" s="7"/>
      <c r="K64" s="5">
        <v>41029</v>
      </c>
      <c r="L64" s="6" t="s">
        <v>46</v>
      </c>
      <c r="M64" s="6" t="s">
        <v>16</v>
      </c>
      <c r="N64" s="6"/>
      <c r="O64" s="7">
        <v>0</v>
      </c>
      <c r="P64" s="7">
        <v>2700</v>
      </c>
      <c r="Q64" s="7">
        <f t="shared" si="43"/>
        <v>2700</v>
      </c>
      <c r="R64" s="28"/>
      <c r="S64" s="7"/>
      <c r="T64" s="7"/>
      <c r="U64" s="7"/>
      <c r="V64" s="7"/>
      <c r="W64" s="7"/>
      <c r="X64" s="43"/>
      <c r="Y64" s="43"/>
      <c r="Z64" s="43"/>
      <c r="AA64" s="22"/>
    </row>
    <row r="65" spans="1:27" s="3" customFormat="1" hidden="1">
      <c r="B65" s="4" t="s">
        <v>113</v>
      </c>
      <c r="C65" s="23"/>
      <c r="D65" s="7"/>
      <c r="E65" s="7"/>
      <c r="F65" s="7"/>
      <c r="G65" s="7"/>
      <c r="H65" s="7"/>
      <c r="I65" s="7"/>
      <c r="J65" s="7"/>
      <c r="K65" s="5">
        <v>41121</v>
      </c>
      <c r="L65" s="6" t="s">
        <v>75</v>
      </c>
      <c r="M65" s="6" t="s">
        <v>16</v>
      </c>
      <c r="N65" s="6"/>
      <c r="O65" s="7">
        <v>0</v>
      </c>
      <c r="P65" s="7">
        <v>2700</v>
      </c>
      <c r="Q65" s="7">
        <f t="shared" si="43"/>
        <v>2700</v>
      </c>
      <c r="R65" s="28"/>
      <c r="S65" s="7"/>
      <c r="T65" s="7"/>
      <c r="U65" s="7"/>
      <c r="V65" s="7"/>
      <c r="W65" s="7"/>
      <c r="X65" s="43"/>
      <c r="Y65" s="43"/>
      <c r="Z65" s="43"/>
      <c r="AA65" s="22"/>
    </row>
    <row r="66" spans="1:27" s="3" customFormat="1" hidden="1">
      <c r="B66" s="4" t="s">
        <v>57</v>
      </c>
      <c r="C66" s="23"/>
      <c r="D66" s="7"/>
      <c r="E66" s="7"/>
      <c r="F66" s="7"/>
      <c r="G66" s="7"/>
      <c r="H66" s="7"/>
      <c r="I66" s="7"/>
      <c r="J66" s="7"/>
      <c r="K66" s="5">
        <v>41029</v>
      </c>
      <c r="L66" s="6" t="s">
        <v>13</v>
      </c>
      <c r="M66" s="6" t="s">
        <v>10</v>
      </c>
      <c r="N66" s="6"/>
      <c r="O66" s="7">
        <v>2652</v>
      </c>
      <c r="P66" s="7">
        <v>0</v>
      </c>
      <c r="Q66" s="7">
        <f t="shared" si="43"/>
        <v>2652</v>
      </c>
      <c r="R66" s="28"/>
      <c r="S66" s="7"/>
      <c r="T66" s="7"/>
      <c r="U66" s="7"/>
      <c r="V66" s="7"/>
      <c r="W66" s="7"/>
      <c r="X66" s="43"/>
      <c r="Y66" s="43"/>
      <c r="Z66" s="43"/>
      <c r="AA66" s="22"/>
    </row>
    <row r="67" spans="1:27" s="3" customFormat="1" hidden="1">
      <c r="B67" s="4" t="s">
        <v>115</v>
      </c>
      <c r="C67" s="23"/>
      <c r="D67" s="7"/>
      <c r="E67" s="7"/>
      <c r="F67" s="7"/>
      <c r="G67" s="7"/>
      <c r="H67" s="7"/>
      <c r="I67" s="7"/>
      <c r="J67" s="7"/>
      <c r="K67" s="5">
        <v>41121</v>
      </c>
      <c r="L67" s="6" t="s">
        <v>9</v>
      </c>
      <c r="M67" s="6" t="s">
        <v>16</v>
      </c>
      <c r="N67" s="6"/>
      <c r="O67" s="7">
        <v>0</v>
      </c>
      <c r="P67" s="7">
        <v>2450</v>
      </c>
      <c r="Q67" s="7">
        <f t="shared" si="43"/>
        <v>2450</v>
      </c>
      <c r="R67" s="28"/>
      <c r="S67" s="7"/>
      <c r="T67" s="7"/>
      <c r="U67" s="7"/>
      <c r="V67" s="7"/>
      <c r="W67" s="7"/>
      <c r="X67" s="43"/>
      <c r="Y67" s="43"/>
      <c r="Z67" s="43"/>
      <c r="AA67" s="22"/>
    </row>
    <row r="68" spans="1:27" s="3" customFormat="1" hidden="1">
      <c r="B68" s="4" t="s">
        <v>119</v>
      </c>
      <c r="C68" s="23"/>
      <c r="D68" s="7"/>
      <c r="E68" s="7"/>
      <c r="F68" s="7"/>
      <c r="G68" s="7"/>
      <c r="H68" s="7"/>
      <c r="I68" s="7"/>
      <c r="J68" s="7"/>
      <c r="K68" s="5">
        <v>41121</v>
      </c>
      <c r="L68" s="6" t="s">
        <v>13</v>
      </c>
      <c r="M68" s="6" t="s">
        <v>16</v>
      </c>
      <c r="N68" s="6"/>
      <c r="O68" s="7">
        <v>0</v>
      </c>
      <c r="P68" s="7">
        <v>2400</v>
      </c>
      <c r="Q68" s="7">
        <f t="shared" si="43"/>
        <v>2400</v>
      </c>
      <c r="R68" s="28"/>
      <c r="S68" s="7"/>
      <c r="T68" s="7"/>
      <c r="U68" s="7"/>
      <c r="V68" s="7"/>
      <c r="W68" s="7"/>
      <c r="X68" s="43"/>
      <c r="Y68" s="43"/>
      <c r="Z68" s="43"/>
      <c r="AA68" s="22"/>
    </row>
    <row r="69" spans="1:27" s="3" customFormat="1" hidden="1">
      <c r="B69" s="4" t="s">
        <v>121</v>
      </c>
      <c r="C69" s="23"/>
      <c r="D69" s="7"/>
      <c r="E69" s="7"/>
      <c r="F69" s="7"/>
      <c r="G69" s="7"/>
      <c r="H69" s="7"/>
      <c r="I69" s="7"/>
      <c r="J69" s="7"/>
      <c r="K69" s="5">
        <v>41121</v>
      </c>
      <c r="L69" s="6" t="s">
        <v>36</v>
      </c>
      <c r="M69" s="6" t="s">
        <v>10</v>
      </c>
      <c r="N69" s="6"/>
      <c r="O69" s="7">
        <v>2300</v>
      </c>
      <c r="P69" s="7">
        <v>0</v>
      </c>
      <c r="Q69" s="7">
        <f t="shared" si="43"/>
        <v>2300</v>
      </c>
      <c r="R69" s="28"/>
      <c r="S69" s="7"/>
      <c r="T69" s="7"/>
      <c r="U69" s="7"/>
      <c r="V69" s="7"/>
      <c r="W69" s="7"/>
      <c r="X69" s="43"/>
      <c r="Y69" s="43"/>
      <c r="Z69" s="43"/>
      <c r="AA69" s="22"/>
    </row>
    <row r="70" spans="1:27" s="3" customFormat="1" hidden="1">
      <c r="B70" s="4" t="s">
        <v>91</v>
      </c>
      <c r="C70" s="23"/>
      <c r="D70" s="7"/>
      <c r="E70" s="7"/>
      <c r="F70" s="7"/>
      <c r="G70" s="7"/>
      <c r="H70" s="7"/>
      <c r="I70" s="7"/>
      <c r="J70" s="7"/>
      <c r="K70" s="5">
        <v>41090</v>
      </c>
      <c r="L70" s="6" t="s">
        <v>9</v>
      </c>
      <c r="M70" s="6" t="s">
        <v>16</v>
      </c>
      <c r="N70" s="6"/>
      <c r="O70" s="7">
        <v>0</v>
      </c>
      <c r="P70" s="7">
        <v>2100</v>
      </c>
      <c r="Q70" s="7">
        <f t="shared" si="43"/>
        <v>2100</v>
      </c>
      <c r="R70" s="28"/>
      <c r="S70" s="7"/>
      <c r="T70" s="7"/>
      <c r="U70" s="7"/>
      <c r="V70" s="7"/>
      <c r="W70" s="7"/>
      <c r="X70" s="43"/>
      <c r="Y70" s="43"/>
      <c r="Z70" s="43"/>
      <c r="AA70" s="22"/>
    </row>
    <row r="71" spans="1:27" s="3" customFormat="1" hidden="1">
      <c r="B71" s="4" t="s">
        <v>127</v>
      </c>
      <c r="C71" s="23"/>
      <c r="D71" s="7"/>
      <c r="E71" s="7"/>
      <c r="F71" s="7"/>
      <c r="G71" s="7"/>
      <c r="H71" s="7"/>
      <c r="I71" s="7"/>
      <c r="J71" s="7"/>
      <c r="K71" s="5">
        <v>41152</v>
      </c>
      <c r="L71" s="6" t="s">
        <v>15</v>
      </c>
      <c r="M71" s="6" t="s">
        <v>16</v>
      </c>
      <c r="N71" s="6"/>
      <c r="O71" s="9" t="s">
        <v>125</v>
      </c>
      <c r="P71" s="7">
        <v>2066.11</v>
      </c>
      <c r="Q71" s="9">
        <f t="shared" si="43"/>
        <v>2066.11</v>
      </c>
      <c r="R71" s="28"/>
      <c r="S71" s="9"/>
      <c r="T71" s="9"/>
      <c r="U71" s="7"/>
      <c r="V71" s="7"/>
      <c r="W71" s="7"/>
      <c r="X71" s="43"/>
      <c r="Y71" s="43"/>
      <c r="Z71" s="43"/>
      <c r="AA71" s="22"/>
    </row>
    <row r="72" spans="1:27" s="3" customFormat="1" ht="16.5" hidden="1" customHeight="1">
      <c r="A72" s="3" t="s">
        <v>11</v>
      </c>
      <c r="B72" s="4" t="s">
        <v>12</v>
      </c>
      <c r="C72" s="23"/>
      <c r="D72" s="7"/>
      <c r="E72" s="7"/>
      <c r="F72" s="7"/>
      <c r="G72" s="7"/>
      <c r="H72" s="7"/>
      <c r="I72" s="7"/>
      <c r="J72" s="7"/>
      <c r="K72" s="5">
        <v>40939</v>
      </c>
      <c r="L72" s="6" t="s">
        <v>13</v>
      </c>
      <c r="M72" s="6" t="s">
        <v>10</v>
      </c>
      <c r="N72" s="6"/>
      <c r="O72" s="7">
        <v>2000</v>
      </c>
      <c r="P72" s="7">
        <v>0</v>
      </c>
      <c r="Q72" s="7">
        <f t="shared" si="43"/>
        <v>2000</v>
      </c>
      <c r="R72" s="28"/>
      <c r="S72" s="7"/>
      <c r="T72" s="7"/>
      <c r="U72" s="7"/>
      <c r="V72" s="7"/>
      <c r="W72" s="7"/>
      <c r="X72" s="43"/>
      <c r="Y72" s="43"/>
      <c r="Z72" s="43"/>
      <c r="AA72" s="22"/>
    </row>
    <row r="73" spans="1:27" s="3" customFormat="1" hidden="1">
      <c r="B73" s="4" t="s">
        <v>106</v>
      </c>
      <c r="C73" s="23"/>
      <c r="D73" s="7"/>
      <c r="E73" s="7"/>
      <c r="F73" s="7"/>
      <c r="G73" s="7"/>
      <c r="H73" s="7"/>
      <c r="I73" s="7"/>
      <c r="J73" s="7"/>
      <c r="K73" s="5">
        <v>41095</v>
      </c>
      <c r="L73" s="6" t="s">
        <v>107</v>
      </c>
      <c r="M73" s="6" t="s">
        <v>10</v>
      </c>
      <c r="N73" s="6"/>
      <c r="O73" s="7">
        <v>1900</v>
      </c>
      <c r="P73" s="7">
        <v>0</v>
      </c>
      <c r="Q73" s="7">
        <f t="shared" si="43"/>
        <v>1900</v>
      </c>
      <c r="R73" s="28"/>
      <c r="S73" s="7"/>
      <c r="T73" s="7"/>
      <c r="U73" s="7"/>
      <c r="V73" s="7"/>
      <c r="W73" s="7"/>
      <c r="X73" s="43"/>
      <c r="Y73" s="43"/>
      <c r="Z73" s="43"/>
      <c r="AA73" s="22"/>
    </row>
    <row r="74" spans="1:27" s="3" customFormat="1" ht="16.5" hidden="1" customHeight="1">
      <c r="B74" s="4" t="s">
        <v>84</v>
      </c>
      <c r="C74" s="23"/>
      <c r="D74" s="7"/>
      <c r="E74" s="7"/>
      <c r="F74" s="7"/>
      <c r="G74" s="7"/>
      <c r="H74" s="7"/>
      <c r="I74" s="7"/>
      <c r="J74" s="7"/>
      <c r="K74" s="5">
        <v>41090</v>
      </c>
      <c r="L74" s="6" t="s">
        <v>61</v>
      </c>
      <c r="M74" s="6" t="s">
        <v>10</v>
      </c>
      <c r="N74" s="6"/>
      <c r="O74" s="7">
        <v>1870</v>
      </c>
      <c r="P74" s="7">
        <v>0</v>
      </c>
      <c r="Q74" s="7">
        <f t="shared" si="43"/>
        <v>1870</v>
      </c>
      <c r="R74" s="28"/>
      <c r="S74" s="7"/>
      <c r="T74" s="7"/>
      <c r="U74" s="7"/>
      <c r="V74" s="7"/>
      <c r="W74" s="7"/>
      <c r="X74" s="43"/>
      <c r="Y74" s="43"/>
      <c r="Z74" s="43"/>
      <c r="AA74" s="22"/>
    </row>
    <row r="75" spans="1:27" s="3" customFormat="1" ht="16.5" hidden="1" customHeight="1">
      <c r="B75" s="4" t="s">
        <v>70</v>
      </c>
      <c r="C75" s="23"/>
      <c r="D75" s="7"/>
      <c r="E75" s="7"/>
      <c r="F75" s="7"/>
      <c r="G75" s="7"/>
      <c r="H75" s="7"/>
      <c r="I75" s="7"/>
      <c r="J75" s="7"/>
      <c r="K75" s="5">
        <v>41060</v>
      </c>
      <c r="L75" s="6" t="s">
        <v>71</v>
      </c>
      <c r="M75" s="6" t="s">
        <v>10</v>
      </c>
      <c r="N75" s="6"/>
      <c r="O75" s="7">
        <v>1800</v>
      </c>
      <c r="P75" s="7">
        <v>0</v>
      </c>
      <c r="Q75" s="7">
        <f t="shared" si="43"/>
        <v>1800</v>
      </c>
      <c r="R75" s="28"/>
      <c r="S75" s="7"/>
      <c r="T75" s="7"/>
      <c r="U75" s="7"/>
      <c r="V75" s="7"/>
      <c r="W75" s="7"/>
      <c r="X75" s="43"/>
      <c r="Y75" s="43"/>
      <c r="Z75" s="43"/>
      <c r="AA75" s="22"/>
    </row>
    <row r="76" spans="1:27" s="3" customFormat="1" ht="16.5" hidden="1" customHeight="1">
      <c r="B76" s="4" t="s">
        <v>79</v>
      </c>
      <c r="C76" s="23"/>
      <c r="D76" s="7"/>
      <c r="E76" s="7"/>
      <c r="F76" s="7"/>
      <c r="G76" s="7"/>
      <c r="H76" s="7"/>
      <c r="I76" s="7"/>
      <c r="J76" s="7"/>
      <c r="K76" s="5">
        <v>41078</v>
      </c>
      <c r="L76" s="6" t="s">
        <v>36</v>
      </c>
      <c r="M76" s="6" t="s">
        <v>16</v>
      </c>
      <c r="N76" s="6"/>
      <c r="O76" s="7">
        <v>0</v>
      </c>
      <c r="P76" s="7">
        <v>1700</v>
      </c>
      <c r="Q76" s="7">
        <f t="shared" si="43"/>
        <v>1700</v>
      </c>
      <c r="R76" s="28"/>
      <c r="S76" s="7"/>
      <c r="T76" s="7"/>
      <c r="U76" s="7"/>
      <c r="V76" s="7"/>
      <c r="W76" s="7"/>
      <c r="X76" s="43"/>
      <c r="Y76" s="43"/>
      <c r="Z76" s="43"/>
      <c r="AA76" s="22"/>
    </row>
    <row r="77" spans="1:27" s="3" customFormat="1" ht="16.5" hidden="1" customHeight="1">
      <c r="B77" s="4" t="s">
        <v>31</v>
      </c>
      <c r="C77" s="23"/>
      <c r="D77" s="7"/>
      <c r="E77" s="7"/>
      <c r="F77" s="7"/>
      <c r="G77" s="7"/>
      <c r="H77" s="7"/>
      <c r="I77" s="7"/>
      <c r="J77" s="7"/>
      <c r="K77" s="5">
        <v>40999</v>
      </c>
      <c r="L77" s="6" t="s">
        <v>32</v>
      </c>
      <c r="M77" s="6" t="s">
        <v>16</v>
      </c>
      <c r="N77" s="6"/>
      <c r="O77" s="7">
        <v>0</v>
      </c>
      <c r="P77" s="10">
        <v>1500</v>
      </c>
      <c r="Q77" s="7">
        <f t="shared" si="43"/>
        <v>1500</v>
      </c>
      <c r="R77" s="28"/>
      <c r="S77" s="7"/>
      <c r="T77" s="7"/>
      <c r="U77" s="7"/>
      <c r="V77" s="7"/>
      <c r="W77" s="7"/>
      <c r="X77" s="43"/>
      <c r="Y77" s="43"/>
      <c r="Z77" s="43"/>
      <c r="AA77" s="22"/>
    </row>
    <row r="78" spans="1:27" s="3" customFormat="1" hidden="1">
      <c r="B78" s="4" t="s">
        <v>129</v>
      </c>
      <c r="C78" s="23"/>
      <c r="D78" s="7"/>
      <c r="E78" s="7"/>
      <c r="F78" s="7"/>
      <c r="G78" s="7"/>
      <c r="H78" s="7"/>
      <c r="I78" s="7"/>
      <c r="J78" s="7"/>
      <c r="K78" s="5">
        <v>41152</v>
      </c>
      <c r="L78" s="6" t="s">
        <v>130</v>
      </c>
      <c r="M78" s="6" t="s">
        <v>16</v>
      </c>
      <c r="N78" s="6"/>
      <c r="O78" s="9" t="s">
        <v>125</v>
      </c>
      <c r="P78" s="7">
        <v>1425</v>
      </c>
      <c r="Q78" s="9">
        <f t="shared" si="43"/>
        <v>1425</v>
      </c>
      <c r="R78" s="28"/>
      <c r="S78" s="9"/>
      <c r="T78" s="9"/>
      <c r="U78" s="7"/>
      <c r="V78" s="7"/>
      <c r="W78" s="7"/>
      <c r="X78" s="43"/>
      <c r="Y78" s="43"/>
      <c r="Z78" s="43"/>
      <c r="AA78" s="22"/>
    </row>
    <row r="79" spans="1:27" s="3" customFormat="1" hidden="1">
      <c r="B79" s="4" t="s">
        <v>118</v>
      </c>
      <c r="C79" s="23"/>
      <c r="D79" s="7"/>
      <c r="E79" s="7"/>
      <c r="F79" s="7"/>
      <c r="G79" s="7"/>
      <c r="H79" s="7"/>
      <c r="I79" s="7"/>
      <c r="J79" s="7"/>
      <c r="K79" s="5">
        <v>41121</v>
      </c>
      <c r="L79" s="6" t="s">
        <v>46</v>
      </c>
      <c r="M79" s="6" t="s">
        <v>16</v>
      </c>
      <c r="N79" s="6"/>
      <c r="O79" s="7">
        <v>0</v>
      </c>
      <c r="P79" s="7">
        <v>1350</v>
      </c>
      <c r="Q79" s="7">
        <f t="shared" si="43"/>
        <v>1350</v>
      </c>
      <c r="R79" s="28"/>
      <c r="S79" s="7"/>
      <c r="T79" s="7"/>
      <c r="U79" s="7"/>
      <c r="V79" s="7"/>
      <c r="W79" s="7"/>
      <c r="X79" s="43"/>
      <c r="Y79" s="43"/>
      <c r="Z79" s="43"/>
      <c r="AA79" s="22"/>
    </row>
    <row r="80" spans="1:27" s="3" customFormat="1" hidden="1">
      <c r="B80" s="4" t="s">
        <v>144</v>
      </c>
      <c r="C80" s="23"/>
      <c r="D80" s="7"/>
      <c r="E80" s="7"/>
      <c r="F80" s="7"/>
      <c r="G80" s="7"/>
      <c r="H80" s="7"/>
      <c r="I80" s="7"/>
      <c r="J80" s="7"/>
      <c r="K80" s="5">
        <v>41182</v>
      </c>
      <c r="L80" s="6" t="s">
        <v>44</v>
      </c>
      <c r="M80" s="6" t="s">
        <v>16</v>
      </c>
      <c r="N80" s="6"/>
      <c r="O80" s="9" t="s">
        <v>125</v>
      </c>
      <c r="P80" s="9">
        <v>1300</v>
      </c>
      <c r="Q80" s="9">
        <f t="shared" si="43"/>
        <v>1300</v>
      </c>
      <c r="R80" s="28"/>
      <c r="S80" s="9"/>
      <c r="T80" s="9"/>
      <c r="U80" s="7"/>
      <c r="V80" s="7"/>
      <c r="W80" s="7"/>
      <c r="X80" s="43"/>
      <c r="Y80" s="43"/>
      <c r="Z80" s="43"/>
      <c r="AA80" s="22"/>
    </row>
    <row r="81" spans="2:27" s="3" customFormat="1" hidden="1">
      <c r="B81" s="4" t="s">
        <v>51</v>
      </c>
      <c r="C81" s="23"/>
      <c r="D81" s="7"/>
      <c r="E81" s="7"/>
      <c r="F81" s="7"/>
      <c r="G81" s="7"/>
      <c r="H81" s="7"/>
      <c r="I81" s="7"/>
      <c r="J81" s="7"/>
      <c r="K81" s="5">
        <v>41029</v>
      </c>
      <c r="L81" s="6" t="s">
        <v>52</v>
      </c>
      <c r="M81" s="6" t="s">
        <v>10</v>
      </c>
      <c r="N81" s="6"/>
      <c r="O81" s="7">
        <v>1250</v>
      </c>
      <c r="P81" s="7">
        <v>0</v>
      </c>
      <c r="Q81" s="7">
        <f t="shared" si="43"/>
        <v>1250</v>
      </c>
      <c r="R81" s="28"/>
      <c r="S81" s="7"/>
      <c r="T81" s="7"/>
      <c r="U81" s="7"/>
      <c r="V81" s="7"/>
      <c r="W81" s="7"/>
      <c r="X81" s="43"/>
      <c r="Y81" s="43"/>
      <c r="Z81" s="43"/>
      <c r="AA81" s="22"/>
    </row>
    <row r="82" spans="2:27" s="3" customFormat="1" hidden="1">
      <c r="B82" s="4" t="s">
        <v>55</v>
      </c>
      <c r="C82" s="23"/>
      <c r="D82" s="7"/>
      <c r="E82" s="7"/>
      <c r="F82" s="7"/>
      <c r="G82" s="7"/>
      <c r="H82" s="7"/>
      <c r="I82" s="7"/>
      <c r="J82" s="7"/>
      <c r="K82" s="5">
        <v>41029</v>
      </c>
      <c r="L82" s="6" t="s">
        <v>56</v>
      </c>
      <c r="M82" s="6" t="s">
        <v>16</v>
      </c>
      <c r="N82" s="6"/>
      <c r="O82" s="7">
        <v>0</v>
      </c>
      <c r="P82" s="7">
        <v>1050</v>
      </c>
      <c r="Q82" s="7">
        <f t="shared" si="43"/>
        <v>1050</v>
      </c>
      <c r="R82" s="28"/>
      <c r="S82" s="7"/>
      <c r="T82" s="7"/>
      <c r="U82" s="7"/>
      <c r="V82" s="7"/>
      <c r="W82" s="7"/>
      <c r="X82" s="43"/>
      <c r="Y82" s="43"/>
      <c r="Z82" s="43"/>
      <c r="AA82" s="22"/>
    </row>
    <row r="83" spans="2:27" s="3" customFormat="1" hidden="1">
      <c r="B83" s="4" t="s">
        <v>65</v>
      </c>
      <c r="C83" s="23"/>
      <c r="D83" s="7"/>
      <c r="E83" s="7"/>
      <c r="F83" s="7"/>
      <c r="G83" s="7"/>
      <c r="H83" s="7"/>
      <c r="I83" s="7"/>
      <c r="J83" s="7"/>
      <c r="K83" s="5">
        <v>41060</v>
      </c>
      <c r="L83" s="6" t="s">
        <v>66</v>
      </c>
      <c r="M83" s="6" t="s">
        <v>16</v>
      </c>
      <c r="N83" s="6"/>
      <c r="O83" s="7">
        <v>0</v>
      </c>
      <c r="P83" s="7">
        <v>1000</v>
      </c>
      <c r="Q83" s="7">
        <f t="shared" si="43"/>
        <v>1000</v>
      </c>
      <c r="R83" s="28"/>
      <c r="S83" s="7"/>
      <c r="T83" s="7"/>
      <c r="U83" s="7"/>
      <c r="V83" s="7"/>
      <c r="W83" s="7"/>
      <c r="X83" s="43"/>
      <c r="Y83" s="43"/>
      <c r="Z83" s="43"/>
      <c r="AA83" s="22"/>
    </row>
    <row r="84" spans="2:27" s="3" customFormat="1" hidden="1">
      <c r="B84" s="4" t="s">
        <v>85</v>
      </c>
      <c r="C84" s="23"/>
      <c r="D84" s="7"/>
      <c r="E84" s="7"/>
      <c r="F84" s="7"/>
      <c r="G84" s="7"/>
      <c r="H84" s="7"/>
      <c r="I84" s="7"/>
      <c r="J84" s="7"/>
      <c r="K84" s="5">
        <v>41090</v>
      </c>
      <c r="L84" s="6" t="s">
        <v>86</v>
      </c>
      <c r="M84" s="6" t="s">
        <v>16</v>
      </c>
      <c r="N84" s="6"/>
      <c r="O84" s="7">
        <v>0</v>
      </c>
      <c r="P84" s="7">
        <v>1000</v>
      </c>
      <c r="Q84" s="7">
        <f t="shared" si="43"/>
        <v>1000</v>
      </c>
      <c r="R84" s="28"/>
      <c r="S84" s="7"/>
      <c r="T84" s="7"/>
      <c r="U84" s="7"/>
      <c r="V84" s="7"/>
      <c r="W84" s="7"/>
      <c r="X84" s="43"/>
      <c r="Y84" s="43"/>
      <c r="Z84" s="43"/>
      <c r="AA84" s="22"/>
    </row>
    <row r="85" spans="2:27" s="3" customFormat="1" hidden="1">
      <c r="B85" s="4" t="s">
        <v>114</v>
      </c>
      <c r="C85" s="23"/>
      <c r="D85" s="7"/>
      <c r="E85" s="7"/>
      <c r="F85" s="7"/>
      <c r="G85" s="7"/>
      <c r="H85" s="7"/>
      <c r="I85" s="7"/>
      <c r="J85" s="7"/>
      <c r="K85" s="5">
        <v>41121</v>
      </c>
      <c r="L85" s="6" t="s">
        <v>9</v>
      </c>
      <c r="M85" s="6" t="s">
        <v>10</v>
      </c>
      <c r="N85" s="6"/>
      <c r="O85" s="7">
        <v>1000</v>
      </c>
      <c r="P85" s="7">
        <v>0</v>
      </c>
      <c r="Q85" s="7">
        <f t="shared" si="43"/>
        <v>1000</v>
      </c>
      <c r="R85" s="28"/>
      <c r="S85" s="7"/>
      <c r="T85" s="7"/>
      <c r="U85" s="7"/>
      <c r="V85" s="7"/>
      <c r="W85" s="7"/>
      <c r="X85" s="43"/>
      <c r="Y85" s="43"/>
      <c r="Z85" s="43"/>
      <c r="AA85" s="22"/>
    </row>
    <row r="86" spans="2:27" s="3" customFormat="1" hidden="1">
      <c r="B86" s="4" t="s">
        <v>89</v>
      </c>
      <c r="C86" s="23"/>
      <c r="D86" s="7"/>
      <c r="E86" s="7"/>
      <c r="F86" s="7"/>
      <c r="G86" s="7"/>
      <c r="H86" s="7"/>
      <c r="I86" s="7"/>
      <c r="J86" s="7"/>
      <c r="K86" s="5">
        <v>41090</v>
      </c>
      <c r="L86" s="6" t="s">
        <v>90</v>
      </c>
      <c r="M86" s="6" t="s">
        <v>16</v>
      </c>
      <c r="N86" s="6"/>
      <c r="O86" s="7">
        <v>0</v>
      </c>
      <c r="P86" s="7">
        <v>900</v>
      </c>
      <c r="Q86" s="7">
        <f t="shared" si="43"/>
        <v>900</v>
      </c>
      <c r="R86" s="28"/>
      <c r="S86" s="7"/>
      <c r="T86" s="7"/>
      <c r="U86" s="7"/>
      <c r="V86" s="7"/>
      <c r="W86" s="7"/>
      <c r="X86" s="43"/>
      <c r="Y86" s="43"/>
      <c r="Z86" s="43"/>
      <c r="AA86" s="22"/>
    </row>
    <row r="87" spans="2:27" s="3" customFormat="1" hidden="1">
      <c r="B87" s="4" t="s">
        <v>23</v>
      </c>
      <c r="C87" s="23"/>
      <c r="D87" s="7"/>
      <c r="E87" s="7"/>
      <c r="F87" s="7"/>
      <c r="G87" s="7"/>
      <c r="H87" s="7"/>
      <c r="I87" s="7"/>
      <c r="J87" s="7"/>
      <c r="K87" s="5">
        <v>40968</v>
      </c>
      <c r="L87" s="6" t="s">
        <v>24</v>
      </c>
      <c r="M87" s="6" t="s">
        <v>10</v>
      </c>
      <c r="N87" s="6"/>
      <c r="O87" s="7">
        <v>890</v>
      </c>
      <c r="P87" s="7">
        <v>0</v>
      </c>
      <c r="Q87" s="7">
        <f t="shared" ref="Q87:Q95" si="44">SUM(O87:P87)</f>
        <v>890</v>
      </c>
      <c r="R87" s="28"/>
      <c r="S87" s="7"/>
      <c r="T87" s="7"/>
      <c r="U87" s="7"/>
      <c r="V87" s="7"/>
      <c r="W87" s="7"/>
      <c r="X87" s="43"/>
      <c r="Y87" s="43"/>
      <c r="Z87" s="43"/>
      <c r="AA87" s="22"/>
    </row>
    <row r="88" spans="2:27" s="3" customFormat="1" hidden="1">
      <c r="B88" s="4" t="s">
        <v>145</v>
      </c>
      <c r="C88" s="23"/>
      <c r="D88" s="7"/>
      <c r="E88" s="7"/>
      <c r="F88" s="7"/>
      <c r="G88" s="7"/>
      <c r="H88" s="7"/>
      <c r="I88" s="7"/>
      <c r="J88" s="7"/>
      <c r="K88" s="5">
        <v>41182</v>
      </c>
      <c r="L88" s="6" t="s">
        <v>9</v>
      </c>
      <c r="M88" s="6" t="s">
        <v>16</v>
      </c>
      <c r="N88" s="6"/>
      <c r="O88" s="9" t="s">
        <v>125</v>
      </c>
      <c r="P88" s="9">
        <v>700</v>
      </c>
      <c r="Q88" s="9">
        <f t="shared" si="44"/>
        <v>700</v>
      </c>
      <c r="R88" s="28"/>
      <c r="S88" s="9"/>
      <c r="T88" s="9"/>
      <c r="U88" s="7"/>
      <c r="V88" s="7"/>
      <c r="W88" s="7"/>
      <c r="X88" s="43"/>
      <c r="Y88" s="43"/>
      <c r="Z88" s="43"/>
      <c r="AA88" s="22"/>
    </row>
    <row r="89" spans="2:27" s="3" customFormat="1" hidden="1">
      <c r="B89" s="4" t="s">
        <v>40</v>
      </c>
      <c r="C89" s="23"/>
      <c r="D89" s="7"/>
      <c r="E89" s="7"/>
      <c r="F89" s="7"/>
      <c r="G89" s="7"/>
      <c r="H89" s="7"/>
      <c r="I89" s="7"/>
      <c r="J89" s="7"/>
      <c r="K89" s="5">
        <v>40999</v>
      </c>
      <c r="L89" s="6" t="s">
        <v>9</v>
      </c>
      <c r="M89" s="6" t="s">
        <v>10</v>
      </c>
      <c r="N89" s="6"/>
      <c r="O89" s="7">
        <v>660</v>
      </c>
      <c r="P89" s="7">
        <v>0</v>
      </c>
      <c r="Q89" s="7">
        <f t="shared" si="44"/>
        <v>660</v>
      </c>
      <c r="R89" s="28"/>
      <c r="S89" s="7"/>
      <c r="T89" s="7"/>
      <c r="U89" s="7"/>
      <c r="V89" s="7"/>
      <c r="W89" s="7"/>
      <c r="X89" s="43"/>
      <c r="Y89" s="43"/>
      <c r="Z89" s="43"/>
      <c r="AA89" s="22"/>
    </row>
    <row r="90" spans="2:27" s="3" customFormat="1" hidden="1">
      <c r="B90" s="4" t="s">
        <v>43</v>
      </c>
      <c r="C90" s="23"/>
      <c r="D90" s="7"/>
      <c r="E90" s="7"/>
      <c r="F90" s="7"/>
      <c r="G90" s="7"/>
      <c r="H90" s="7"/>
      <c r="I90" s="7"/>
      <c r="J90" s="7"/>
      <c r="K90" s="5">
        <v>40999</v>
      </c>
      <c r="L90" s="6" t="s">
        <v>44</v>
      </c>
      <c r="M90" s="6" t="s">
        <v>16</v>
      </c>
      <c r="N90" s="6"/>
      <c r="O90" s="7">
        <v>0</v>
      </c>
      <c r="P90" s="10">
        <v>650</v>
      </c>
      <c r="Q90" s="7">
        <f t="shared" si="44"/>
        <v>650</v>
      </c>
      <c r="R90" s="28"/>
      <c r="S90" s="7"/>
      <c r="T90" s="7"/>
      <c r="U90" s="7"/>
      <c r="V90" s="7"/>
      <c r="W90" s="7"/>
      <c r="X90" s="43"/>
      <c r="Y90" s="43"/>
      <c r="Z90" s="43"/>
      <c r="AA90" s="22"/>
    </row>
    <row r="91" spans="2:27" s="3" customFormat="1" hidden="1">
      <c r="B91" s="4" t="s">
        <v>136</v>
      </c>
      <c r="C91" s="23"/>
      <c r="D91" s="7"/>
      <c r="E91" s="7"/>
      <c r="F91" s="7"/>
      <c r="G91" s="7"/>
      <c r="H91" s="7"/>
      <c r="I91" s="7"/>
      <c r="J91" s="7"/>
      <c r="K91" s="5">
        <v>41152</v>
      </c>
      <c r="L91" s="6" t="s">
        <v>44</v>
      </c>
      <c r="M91" s="6" t="s">
        <v>16</v>
      </c>
      <c r="N91" s="6"/>
      <c r="O91" s="9" t="s">
        <v>125</v>
      </c>
      <c r="P91" s="7">
        <v>650</v>
      </c>
      <c r="Q91" s="9">
        <f t="shared" si="44"/>
        <v>650</v>
      </c>
      <c r="R91" s="28"/>
      <c r="S91" s="9"/>
      <c r="T91" s="9"/>
      <c r="U91" s="7"/>
      <c r="V91" s="7"/>
      <c r="W91" s="7"/>
      <c r="X91" s="43"/>
      <c r="Y91" s="43"/>
      <c r="Z91" s="43"/>
      <c r="AA91" s="22"/>
    </row>
    <row r="92" spans="2:27" s="3" customFormat="1" hidden="1">
      <c r="B92" s="4" t="s">
        <v>8</v>
      </c>
      <c r="C92" s="23"/>
      <c r="D92" s="7"/>
      <c r="E92" s="7"/>
      <c r="F92" s="7"/>
      <c r="G92" s="7"/>
      <c r="H92" s="7"/>
      <c r="I92" s="7"/>
      <c r="J92" s="7"/>
      <c r="K92" s="5">
        <v>40939</v>
      </c>
      <c r="L92" s="6" t="s">
        <v>9</v>
      </c>
      <c r="M92" s="6" t="s">
        <v>10</v>
      </c>
      <c r="N92" s="6"/>
      <c r="O92" s="7">
        <v>500</v>
      </c>
      <c r="P92" s="7">
        <v>0</v>
      </c>
      <c r="Q92" s="7">
        <f t="shared" si="44"/>
        <v>500</v>
      </c>
      <c r="R92" s="28"/>
      <c r="S92" s="7"/>
      <c r="T92" s="7"/>
      <c r="U92" s="7"/>
      <c r="V92" s="7"/>
      <c r="W92" s="7"/>
      <c r="X92" s="43"/>
      <c r="Y92" s="43"/>
      <c r="Z92" s="43"/>
      <c r="AA92" s="22"/>
    </row>
    <row r="93" spans="2:27" s="3" customFormat="1" hidden="1">
      <c r="B93" s="4" t="s">
        <v>104</v>
      </c>
      <c r="C93" s="23"/>
      <c r="D93" s="7"/>
      <c r="E93" s="7"/>
      <c r="F93" s="7"/>
      <c r="G93" s="7"/>
      <c r="H93" s="7"/>
      <c r="I93" s="7"/>
      <c r="J93" s="7"/>
      <c r="K93" s="5">
        <v>41092</v>
      </c>
      <c r="L93" s="6" t="s">
        <v>105</v>
      </c>
      <c r="M93" s="6" t="s">
        <v>10</v>
      </c>
      <c r="N93" s="6"/>
      <c r="O93" s="7">
        <v>225</v>
      </c>
      <c r="P93" s="7">
        <v>0</v>
      </c>
      <c r="Q93" s="7">
        <f t="shared" si="44"/>
        <v>225</v>
      </c>
      <c r="R93" s="28"/>
      <c r="S93" s="7"/>
      <c r="T93" s="7"/>
      <c r="U93" s="7"/>
      <c r="V93" s="7"/>
      <c r="W93" s="7"/>
      <c r="X93" s="43"/>
      <c r="Y93" s="43"/>
      <c r="Z93" s="43"/>
      <c r="AA93" s="22"/>
    </row>
    <row r="94" spans="2:27" s="3" customFormat="1" hidden="1">
      <c r="B94" s="4" t="s">
        <v>110</v>
      </c>
      <c r="C94" s="23"/>
      <c r="D94" s="7"/>
      <c r="E94" s="7"/>
      <c r="F94" s="7"/>
      <c r="G94" s="7"/>
      <c r="H94" s="7"/>
      <c r="I94" s="7"/>
      <c r="J94" s="7"/>
      <c r="K94" s="5">
        <v>41121</v>
      </c>
      <c r="L94" s="6" t="s">
        <v>111</v>
      </c>
      <c r="M94" s="6" t="s">
        <v>10</v>
      </c>
      <c r="N94" s="6"/>
      <c r="O94" s="7">
        <v>140</v>
      </c>
      <c r="P94" s="7">
        <v>0</v>
      </c>
      <c r="Q94" s="7">
        <f t="shared" si="44"/>
        <v>140</v>
      </c>
      <c r="R94" s="28"/>
      <c r="S94" s="7"/>
      <c r="T94" s="7"/>
      <c r="U94" s="7"/>
      <c r="V94" s="7"/>
      <c r="W94" s="7"/>
      <c r="X94" s="43"/>
      <c r="Y94" s="43"/>
      <c r="Z94" s="43"/>
      <c r="AA94" s="22"/>
    </row>
    <row r="95" spans="2:27" s="3" customFormat="1" hidden="1">
      <c r="B95" s="12" t="s">
        <v>108</v>
      </c>
      <c r="C95" s="24"/>
      <c r="D95" s="15"/>
      <c r="E95" s="15"/>
      <c r="F95" s="15"/>
      <c r="G95" s="15"/>
      <c r="H95" s="15"/>
      <c r="I95" s="15"/>
      <c r="J95" s="15"/>
      <c r="K95" s="13">
        <v>41108</v>
      </c>
      <c r="L95" s="14" t="s">
        <v>109</v>
      </c>
      <c r="M95" s="14" t="s">
        <v>10</v>
      </c>
      <c r="N95" s="14"/>
      <c r="O95" s="15">
        <v>0</v>
      </c>
      <c r="P95" s="15">
        <v>-7000</v>
      </c>
      <c r="Q95" s="15">
        <f t="shared" si="44"/>
        <v>-7000</v>
      </c>
      <c r="R95" s="30"/>
      <c r="S95" s="15"/>
      <c r="T95" s="15"/>
      <c r="U95" s="15"/>
      <c r="V95" s="15"/>
      <c r="W95" s="15"/>
      <c r="X95" s="44"/>
      <c r="Y95" s="15"/>
      <c r="Z95" s="44"/>
      <c r="AA95" s="22"/>
    </row>
    <row r="96" spans="2:27" s="3" customFormat="1">
      <c r="C96" s="25"/>
      <c r="D96" s="8"/>
      <c r="E96" s="8"/>
      <c r="F96" s="8"/>
      <c r="G96" s="8"/>
      <c r="H96" s="8"/>
      <c r="I96" s="8"/>
      <c r="J96" s="8"/>
      <c r="R96" s="31"/>
      <c r="U96" s="54"/>
      <c r="V96" s="54"/>
      <c r="W96" s="54"/>
      <c r="Z96" s="45"/>
    </row>
    <row r="97" spans="3:26" s="3" customFormat="1">
      <c r="C97" s="25"/>
      <c r="D97" s="8"/>
      <c r="E97" s="8"/>
      <c r="F97" s="8"/>
      <c r="G97" s="8"/>
      <c r="H97" s="8"/>
      <c r="I97" s="8"/>
      <c r="J97" s="8"/>
      <c r="R97" s="31"/>
      <c r="U97" s="54"/>
      <c r="V97" s="54"/>
      <c r="W97" s="54"/>
      <c r="Z97" s="45"/>
    </row>
    <row r="98" spans="3:26" s="3" customFormat="1">
      <c r="C98" s="25"/>
      <c r="D98" s="8"/>
      <c r="E98" s="8"/>
      <c r="F98" s="8"/>
      <c r="G98" s="8"/>
      <c r="H98" s="8"/>
      <c r="I98" s="8"/>
      <c r="J98" s="8"/>
      <c r="O98" s="16">
        <f>SUM(O2:O96)</f>
        <v>319766.59999999998</v>
      </c>
      <c r="P98" s="16">
        <f>SUM(P2:P96)</f>
        <v>516765.57</v>
      </c>
      <c r="Q98" s="16">
        <f>SUM(Q2:Q96)</f>
        <v>836532.16999999993</v>
      </c>
      <c r="R98" s="32"/>
      <c r="S98" s="16"/>
      <c r="T98" s="16"/>
      <c r="U98" s="16"/>
      <c r="V98" s="16"/>
      <c r="W98" s="16"/>
      <c r="X98" s="16"/>
      <c r="Y98" s="16"/>
      <c r="Z98" s="46"/>
    </row>
    <row r="99" spans="3:26" s="3" customFormat="1">
      <c r="C99" s="25"/>
      <c r="D99" s="8"/>
      <c r="E99" s="8"/>
      <c r="F99" s="8"/>
      <c r="G99" s="8"/>
      <c r="H99" s="8"/>
      <c r="I99" s="8"/>
      <c r="J99" s="8"/>
      <c r="O99" s="17" t="s">
        <v>148</v>
      </c>
      <c r="P99" s="17">
        <f>SUM(O98:Q98)</f>
        <v>1673064.3399999999</v>
      </c>
      <c r="Q99" s="18"/>
      <c r="R99" s="33"/>
      <c r="S99" s="18"/>
      <c r="T99" s="18"/>
      <c r="U99" s="18"/>
      <c r="V99" s="18"/>
      <c r="W99" s="18"/>
      <c r="X99" s="18"/>
      <c r="Y99" s="18"/>
      <c r="Z99" s="47"/>
    </row>
    <row r="100" spans="3:26" s="3" customFormat="1">
      <c r="C100" s="25"/>
      <c r="D100" s="8"/>
      <c r="E100" s="8"/>
      <c r="F100" s="8"/>
      <c r="G100" s="8"/>
      <c r="H100" s="8"/>
      <c r="I100" s="8"/>
      <c r="J100" s="8"/>
      <c r="O100" s="8"/>
      <c r="P100" s="8"/>
      <c r="R100" s="31"/>
      <c r="U100" s="54"/>
      <c r="V100" s="54"/>
      <c r="W100" s="54"/>
      <c r="Z100" s="45"/>
    </row>
    <row r="101" spans="3:26" s="3" customFormat="1">
      <c r="C101" s="25"/>
      <c r="D101" s="8"/>
      <c r="E101" s="8"/>
      <c r="F101" s="8"/>
      <c r="G101" s="8"/>
      <c r="H101" s="8"/>
      <c r="I101" s="8"/>
      <c r="J101" s="8"/>
      <c r="O101" s="8"/>
      <c r="P101" s="8"/>
      <c r="R101" s="31"/>
      <c r="U101" s="54"/>
      <c r="V101" s="54"/>
      <c r="W101" s="54"/>
      <c r="Z101" s="45"/>
    </row>
    <row r="102" spans="3:26" s="3" customFormat="1">
      <c r="C102" s="25"/>
      <c r="D102" s="8"/>
      <c r="E102" s="8"/>
      <c r="F102" s="8"/>
      <c r="G102" s="8"/>
      <c r="H102" s="8"/>
      <c r="I102" s="8"/>
      <c r="J102" s="8"/>
      <c r="O102" s="8"/>
      <c r="P102" s="8"/>
      <c r="R102" s="31"/>
      <c r="U102" s="54"/>
      <c r="V102" s="54"/>
      <c r="W102" s="54"/>
      <c r="Z102" s="45"/>
    </row>
    <row r="103" spans="3:26" s="3" customFormat="1">
      <c r="C103" s="25"/>
      <c r="D103" s="8"/>
      <c r="E103" s="8"/>
      <c r="F103" s="8"/>
      <c r="G103" s="8"/>
      <c r="H103" s="8"/>
      <c r="I103" s="8"/>
      <c r="J103" s="8"/>
      <c r="O103" s="8"/>
      <c r="P103" s="8"/>
      <c r="R103" s="31"/>
      <c r="U103" s="54"/>
      <c r="V103" s="54"/>
      <c r="W103" s="54"/>
      <c r="Z103" s="45"/>
    </row>
    <row r="104" spans="3:26" s="3" customFormat="1">
      <c r="C104" s="25"/>
      <c r="D104" s="8"/>
      <c r="E104" s="8"/>
      <c r="F104" s="8"/>
      <c r="G104" s="8"/>
      <c r="H104" s="8"/>
      <c r="I104" s="8"/>
      <c r="J104" s="8"/>
      <c r="L104" s="19" t="s">
        <v>149</v>
      </c>
      <c r="M104" s="19"/>
      <c r="N104" s="19"/>
      <c r="O104" s="19" t="s">
        <v>4</v>
      </c>
      <c r="P104" s="19" t="s">
        <v>5</v>
      </c>
      <c r="Q104" s="19" t="s">
        <v>150</v>
      </c>
      <c r="R104" s="34"/>
      <c r="S104" s="19"/>
      <c r="T104" s="19"/>
      <c r="U104" s="19"/>
      <c r="V104" s="19"/>
      <c r="W104" s="19"/>
      <c r="X104" s="19"/>
      <c r="Y104" s="19"/>
      <c r="Z104" s="48"/>
    </row>
    <row r="105" spans="3:26" s="3" customFormat="1">
      <c r="C105" s="25"/>
      <c r="D105" s="8"/>
      <c r="E105" s="8"/>
      <c r="F105" s="8"/>
      <c r="G105" s="8"/>
      <c r="H105" s="8"/>
      <c r="I105" s="8"/>
      <c r="J105" s="8"/>
      <c r="L105" s="20" t="s">
        <v>151</v>
      </c>
      <c r="M105" s="20"/>
      <c r="N105" s="20"/>
      <c r="O105" s="21">
        <f>+SUMIF($K$1:$K$267,"&lt;=31/01/2012",O$1:O$267)</f>
        <v>2500</v>
      </c>
      <c r="P105" s="21">
        <f>+SUMIF($K$1:$K$267,"&lt;=31/01/2012",P$1:P$267)</f>
        <v>47000</v>
      </c>
      <c r="Q105" s="21">
        <f>+SUMIF($K$1:$K$267,"&lt;=31/01/2012",Q$1:Q$267)</f>
        <v>49500</v>
      </c>
      <c r="R105" s="29"/>
      <c r="S105" s="21"/>
      <c r="T105" s="21"/>
      <c r="U105" s="55"/>
      <c r="V105" s="55"/>
      <c r="W105" s="55"/>
      <c r="X105" s="21"/>
      <c r="Y105" s="21"/>
      <c r="Z105" s="49"/>
    </row>
    <row r="106" spans="3:26" s="3" customFormat="1">
      <c r="C106" s="25"/>
      <c r="D106" s="8"/>
      <c r="E106" s="8"/>
      <c r="F106" s="8"/>
      <c r="G106" s="8"/>
      <c r="H106" s="8"/>
      <c r="I106" s="8"/>
      <c r="J106" s="8"/>
      <c r="L106" s="20" t="s">
        <v>152</v>
      </c>
      <c r="M106" s="20"/>
      <c r="N106" s="20"/>
      <c r="O106" s="21">
        <f>+SUMIF($K$1:$K$267,"&lt;=29/02/2012",O$1:O$267)-O105</f>
        <v>18208</v>
      </c>
      <c r="P106" s="21">
        <f>+SUMIF($K$1:$K$267,"&lt;=29/02/2012",P$1:P$267)-P105</f>
        <v>9800</v>
      </c>
      <c r="Q106" s="21">
        <f>+SUMIF($K$1:$K$267,"&lt;=28/02/2012",Q$1:Q$267)-Q105</f>
        <v>0</v>
      </c>
      <c r="R106" s="29"/>
      <c r="S106" s="21"/>
      <c r="T106" s="21"/>
      <c r="U106" s="55"/>
      <c r="V106" s="55"/>
      <c r="W106" s="55"/>
      <c r="X106" s="21"/>
      <c r="Y106" s="21"/>
      <c r="Z106" s="49"/>
    </row>
    <row r="107" spans="3:26" s="3" customFormat="1">
      <c r="C107" s="25"/>
      <c r="D107" s="8"/>
      <c r="E107" s="8"/>
      <c r="F107" s="8"/>
      <c r="G107" s="8"/>
      <c r="H107" s="8"/>
      <c r="I107" s="8"/>
      <c r="J107" s="8"/>
      <c r="L107" s="20" t="s">
        <v>153</v>
      </c>
      <c r="M107" s="20"/>
      <c r="N107" s="20"/>
      <c r="O107" s="21">
        <f>+SUMIF($K$1:$K$267,"&lt;=31/03/2012",O$1:O$267)-SUM(O105:O106)</f>
        <v>59410</v>
      </c>
      <c r="P107" s="21">
        <f>+SUMIF($K$1:$K$267,"&lt;=31/03/2012",P$1:P$267)-SUM(P105:P106)</f>
        <v>84250</v>
      </c>
      <c r="Q107" s="21">
        <f>+SUMIF($K$1:$K$267,"&lt;=31/03/2012",Q$1:Q$267)-SUM(Q105:Q106)</f>
        <v>171668</v>
      </c>
      <c r="R107" s="29"/>
      <c r="S107" s="21"/>
      <c r="T107" s="21"/>
      <c r="U107" s="55"/>
      <c r="V107" s="55"/>
      <c r="W107" s="55"/>
      <c r="X107" s="21"/>
      <c r="Y107" s="21"/>
      <c r="Z107" s="49"/>
    </row>
    <row r="108" spans="3:26" s="3" customFormat="1">
      <c r="C108" s="25"/>
      <c r="D108" s="8"/>
      <c r="E108" s="8"/>
      <c r="F108" s="8"/>
      <c r="G108" s="8"/>
      <c r="H108" s="8"/>
      <c r="I108" s="8"/>
      <c r="J108" s="8"/>
      <c r="L108" s="20" t="s">
        <v>154</v>
      </c>
      <c r="M108" s="20"/>
      <c r="N108" s="20"/>
      <c r="O108" s="21">
        <f>+SUMIF($K$1:$K$267,"&lt;=30/04/2012",O$1:O$267)-SUM(O105:O107)</f>
        <v>16902</v>
      </c>
      <c r="P108" s="21">
        <f>+SUMIF($K$1:$K$267,"&lt;=30/04/2012",P$1:P$267)-SUM(P105:P107)</f>
        <v>16000</v>
      </c>
      <c r="Q108" s="21">
        <f>+SUMIF($K$1:$K$267,"&lt;=30/04/2012",Q$1:Q$267)-SUM(Q105:Q107)</f>
        <v>32902</v>
      </c>
      <c r="R108" s="29"/>
      <c r="S108" s="21"/>
      <c r="T108" s="21"/>
      <c r="U108" s="55"/>
      <c r="V108" s="55"/>
      <c r="W108" s="55"/>
      <c r="X108" s="21"/>
      <c r="Y108" s="21"/>
      <c r="Z108" s="49"/>
    </row>
    <row r="109" spans="3:26" s="3" customFormat="1">
      <c r="C109" s="25"/>
      <c r="D109" s="8"/>
      <c r="E109" s="8"/>
      <c r="F109" s="8"/>
      <c r="G109" s="8"/>
      <c r="H109" s="8"/>
      <c r="I109" s="8"/>
      <c r="J109" s="8"/>
      <c r="L109" s="20" t="s">
        <v>155</v>
      </c>
      <c r="M109" s="20"/>
      <c r="N109" s="20"/>
      <c r="O109" s="21">
        <f>+SUMIF($K$1:$K$267,"&lt;=31/05/2012",O$1:O$267)-SUM(O105:O108)</f>
        <v>69177.600000000006</v>
      </c>
      <c r="P109" s="21">
        <f>+SUMIF($K$1:$K$267,"&lt;=31/05/2012",P$1:P$267)-SUM(P105:P108)</f>
        <v>37660</v>
      </c>
      <c r="Q109" s="21">
        <f>+SUMIF($K$1:$K$267,"&lt;=31/05/2012",Q$1:Q$267)-SUM(Q105:Q108)</f>
        <v>106837.59999999998</v>
      </c>
      <c r="R109" s="29"/>
      <c r="S109" s="21"/>
      <c r="T109" s="21"/>
      <c r="U109" s="55"/>
      <c r="V109" s="55"/>
      <c r="W109" s="55"/>
      <c r="X109" s="21"/>
      <c r="Y109" s="21"/>
      <c r="Z109" s="49"/>
    </row>
    <row r="110" spans="3:26" s="3" customFormat="1">
      <c r="C110" s="25"/>
      <c r="D110" s="8"/>
      <c r="E110" s="8"/>
      <c r="F110" s="8"/>
      <c r="G110" s="8"/>
      <c r="H110" s="8"/>
      <c r="I110" s="8"/>
      <c r="J110" s="8"/>
      <c r="L110" s="20" t="s">
        <v>156</v>
      </c>
      <c r="M110" s="20"/>
      <c r="N110" s="20"/>
      <c r="O110" s="21">
        <f>+SUMIF($K$1:$K$267,"&lt;=30/06/2012",O$1:O$267)-SUM(O105:O109)</f>
        <v>71904</v>
      </c>
      <c r="P110" s="21">
        <f>+SUMIF($K$1:$K$267,"&lt;=30/06/2012",P$1:P$267)-SUM(P105:P109)</f>
        <v>116250</v>
      </c>
      <c r="Q110" s="21">
        <f>+SUMIF($K$1:$K$267,"&lt;=30/06/2012",Q$1:Q$267)-SUM(Q105:Q109)</f>
        <v>188154</v>
      </c>
      <c r="R110" s="29"/>
      <c r="S110" s="21"/>
      <c r="T110" s="21"/>
      <c r="U110" s="55"/>
      <c r="V110" s="55"/>
      <c r="W110" s="55"/>
      <c r="X110" s="21"/>
      <c r="Y110" s="21"/>
      <c r="Z110" s="49"/>
    </row>
    <row r="111" spans="3:26" s="3" customFormat="1">
      <c r="C111" s="25"/>
      <c r="D111" s="8"/>
      <c r="E111" s="8"/>
      <c r="F111" s="8"/>
      <c r="G111" s="8"/>
      <c r="H111" s="8"/>
      <c r="I111" s="8"/>
      <c r="J111" s="8"/>
      <c r="L111" s="20" t="s">
        <v>157</v>
      </c>
      <c r="M111" s="20"/>
      <c r="N111" s="20"/>
      <c r="O111" s="21">
        <f>+SUMIF($K$1:$K$267,"&lt;=31/07/2012",O$1:O$267)-SUM(O105:O110)</f>
        <v>41064.999999999971</v>
      </c>
      <c r="P111" s="21">
        <f>+SUMIF($K$1:$K$267,"&lt;=31/07/2012",P$1:P$267)-SUM(P105:P110)</f>
        <v>51649.999999999942</v>
      </c>
      <c r="Q111" s="21">
        <f>+SUMIF($K$1:$K$267,"&lt;=31/07/2012",Q$1:Q$267)-SUM(Q105:Q110)</f>
        <v>92715</v>
      </c>
      <c r="R111" s="29"/>
      <c r="S111" s="21"/>
      <c r="T111" s="21"/>
      <c r="U111" s="55"/>
      <c r="V111" s="55"/>
      <c r="W111" s="55"/>
      <c r="X111" s="21"/>
      <c r="Y111" s="21"/>
      <c r="Z111" s="49"/>
    </row>
    <row r="112" spans="3:26" s="3" customFormat="1">
      <c r="C112" s="25"/>
      <c r="D112" s="8"/>
      <c r="E112" s="8"/>
      <c r="F112" s="8"/>
      <c r="G112" s="8"/>
      <c r="H112" s="8"/>
      <c r="I112" s="8"/>
      <c r="J112" s="8"/>
      <c r="L112" s="20" t="s">
        <v>158</v>
      </c>
      <c r="M112" s="20"/>
      <c r="N112" s="20"/>
      <c r="O112" s="21">
        <f>+SUMIF($K$1:$K$267,"&lt;=31/08/2012",O$1:O$267)-SUM(O105:O111)</f>
        <v>0</v>
      </c>
      <c r="P112" s="21">
        <f>+SUMIF($K$1:$K$267,"&lt;=31/08/2012",P$1:P$267)-SUM(P105:P111)</f>
        <v>66355.570000000007</v>
      </c>
      <c r="Q112" s="21">
        <f>+SUMIF($K$1:$K$267,"&lt;=31/08/2012",Q$1:Q$267)-SUM(Q105:Q111)</f>
        <v>66355.569999999949</v>
      </c>
      <c r="R112" s="29"/>
      <c r="S112" s="21"/>
      <c r="T112" s="21"/>
      <c r="U112" s="55"/>
      <c r="V112" s="55"/>
      <c r="W112" s="55"/>
      <c r="X112" s="21"/>
      <c r="Y112" s="21"/>
      <c r="Z112" s="49"/>
    </row>
    <row r="113" spans="3:26" s="3" customFormat="1">
      <c r="C113" s="25"/>
      <c r="D113" s="8"/>
      <c r="E113" s="8"/>
      <c r="F113" s="8"/>
      <c r="G113" s="8"/>
      <c r="H113" s="8"/>
      <c r="I113" s="8"/>
      <c r="J113" s="8"/>
      <c r="L113" s="20" t="s">
        <v>159</v>
      </c>
      <c r="M113" s="20"/>
      <c r="N113" s="20"/>
      <c r="O113" s="21">
        <f>+SUMIF($K$1:$K$267,"&lt;=30/09/2012",O$1:O$267)-SUM(O105:O112)</f>
        <v>40600</v>
      </c>
      <c r="P113" s="21">
        <f>+SUMIF($K$1:$K$267,"&lt;=30/09/2012",P$1:P$267)-SUM(P105:P112)</f>
        <v>87800.000000000058</v>
      </c>
      <c r="Q113" s="21">
        <f>+SUMIF($K$1:$K$267,"&lt;=30/09/2012",Q$1:Q$267)-SUM(Q105:Q112)</f>
        <v>128400</v>
      </c>
      <c r="R113" s="29"/>
      <c r="S113" s="21"/>
      <c r="T113" s="21"/>
      <c r="U113" s="55"/>
      <c r="V113" s="55"/>
      <c r="W113" s="55"/>
      <c r="X113" s="21"/>
      <c r="Y113" s="21"/>
      <c r="Z113" s="49"/>
    </row>
    <row r="114" spans="3:26" s="3" customFormat="1">
      <c r="C114" s="25"/>
      <c r="D114" s="8"/>
      <c r="E114" s="8"/>
      <c r="F114" s="8"/>
      <c r="G114" s="8"/>
      <c r="H114" s="8"/>
      <c r="I114" s="8"/>
      <c r="J114" s="8"/>
      <c r="L114" s="20" t="s">
        <v>160</v>
      </c>
      <c r="M114" s="20"/>
      <c r="N114" s="20"/>
      <c r="O114" s="21">
        <f>+SUMIF($K$1:$K$267,"&lt;=31/10/2012",O$1:O$267)-SUM(O105:O113)</f>
        <v>0</v>
      </c>
      <c r="P114" s="21">
        <f>+SUMIF($K$1:$K$267,"&lt;=31/10/2012",P$1:P$267)-SUM(P105:P113)</f>
        <v>0</v>
      </c>
      <c r="Q114" s="21">
        <f>+SUMIF($K$1:$K$267,"&lt;=31/10/2012",Q$1:Q$267)-SUM(Q105:Q113)</f>
        <v>0</v>
      </c>
      <c r="R114" s="29"/>
      <c r="S114" s="21"/>
      <c r="T114" s="21"/>
      <c r="U114" s="55"/>
      <c r="V114" s="55"/>
      <c r="W114" s="55"/>
      <c r="X114" s="21"/>
      <c r="Y114" s="21"/>
      <c r="Z114" s="49"/>
    </row>
    <row r="115" spans="3:26" s="3" customFormat="1">
      <c r="C115" s="25"/>
      <c r="D115" s="8"/>
      <c r="E115" s="8"/>
      <c r="F115" s="8"/>
      <c r="G115" s="8"/>
      <c r="H115" s="8"/>
      <c r="I115" s="8"/>
      <c r="J115" s="8"/>
      <c r="L115" s="20" t="s">
        <v>161</v>
      </c>
      <c r="M115" s="20"/>
      <c r="N115" s="20"/>
      <c r="O115" s="21">
        <f>+SUMIF($K$1:$K$267,"&lt;=30/11/2012",O$1:O$267)-SUM(O105:O114)</f>
        <v>0</v>
      </c>
      <c r="P115" s="21">
        <f>+SUMIF($K$1:$K$267,"&lt;=30/11/2012",P$1:P$267)-SUM(P105:P114)</f>
        <v>0</v>
      </c>
      <c r="Q115" s="21">
        <f>+SUMIF($K$1:$K$267,"&lt;=30/11/2012",Q$1:Q$267)-SUM(Q105:Q114)</f>
        <v>0</v>
      </c>
      <c r="R115" s="29"/>
      <c r="S115" s="21"/>
      <c r="T115" s="21"/>
      <c r="U115" s="55"/>
      <c r="V115" s="55"/>
      <c r="W115" s="55"/>
      <c r="X115" s="21"/>
      <c r="Y115" s="21"/>
      <c r="Z115" s="49"/>
    </row>
    <row r="116" spans="3:26" s="3" customFormat="1">
      <c r="C116" s="25"/>
      <c r="D116" s="8"/>
      <c r="E116" s="8"/>
      <c r="F116" s="8"/>
      <c r="G116" s="8"/>
      <c r="H116" s="8"/>
      <c r="I116" s="8"/>
      <c r="J116" s="8"/>
      <c r="L116" s="20" t="s">
        <v>162</v>
      </c>
      <c r="M116" s="20"/>
      <c r="N116" s="20"/>
      <c r="O116" s="21">
        <f>+SUMIF($K$1:$K$267,"&lt;=31/12/2012",O$1:O$267)-SUM(O105:O115)</f>
        <v>0</v>
      </c>
      <c r="P116" s="21">
        <f>+SUMIF($K$1:$K$267,"&lt;=31/12/2012",P$1:P$267)-SUM(P105:P115)</f>
        <v>0</v>
      </c>
      <c r="Q116" s="21">
        <f>+SUMIF($K$1:$K$267,"&lt;=31/12/2012",Q$1:Q$267)-SUM(Q105:Q115)</f>
        <v>0</v>
      </c>
      <c r="R116" s="29"/>
      <c r="S116" s="21"/>
      <c r="T116" s="21"/>
      <c r="U116" s="55"/>
      <c r="V116" s="55"/>
      <c r="W116" s="55"/>
      <c r="X116" s="21"/>
      <c r="Y116" s="21"/>
      <c r="Z116" s="49"/>
    </row>
    <row r="117" spans="3:26" s="3" customFormat="1">
      <c r="C117" s="25"/>
      <c r="D117" s="8"/>
      <c r="E117" s="8"/>
      <c r="F117" s="8"/>
      <c r="G117" s="8"/>
      <c r="H117" s="8"/>
      <c r="I117" s="8"/>
      <c r="J117" s="8"/>
      <c r="O117" s="8">
        <f>+SUM(O105:O116)</f>
        <v>319766.59999999998</v>
      </c>
      <c r="P117" s="8">
        <f>+SUM(P105:P116)</f>
        <v>516765.57</v>
      </c>
      <c r="Q117" s="8">
        <f>+SUM(Q105:Q116)</f>
        <v>836532.16999999993</v>
      </c>
      <c r="R117" s="35"/>
      <c r="S117" s="8"/>
      <c r="T117" s="8"/>
      <c r="U117" s="56"/>
      <c r="V117" s="56"/>
      <c r="W117" s="56"/>
      <c r="X117" s="8"/>
      <c r="Y117" s="8"/>
      <c r="Z117" s="50"/>
    </row>
    <row r="118" spans="3:26" s="3" customFormat="1">
      <c r="C118" s="25"/>
      <c r="D118" s="8"/>
      <c r="E118" s="8"/>
      <c r="F118" s="8"/>
      <c r="G118" s="8"/>
      <c r="H118" s="8"/>
      <c r="I118" s="8"/>
      <c r="J118" s="8"/>
      <c r="L118" s="3" t="s">
        <v>163</v>
      </c>
      <c r="O118" s="8"/>
      <c r="P118" s="8">
        <v>70000</v>
      </c>
      <c r="Q118" s="8">
        <v>251250</v>
      </c>
      <c r="R118" s="35"/>
      <c r="S118" s="8"/>
      <c r="T118" s="8"/>
      <c r="U118" s="56"/>
      <c r="V118" s="56"/>
      <c r="W118" s="56"/>
      <c r="X118" s="8"/>
      <c r="Y118" s="8"/>
      <c r="Z118" s="50"/>
    </row>
    <row r="119" spans="3:26" s="3" customFormat="1">
      <c r="C119" s="25"/>
      <c r="D119" s="8"/>
      <c r="E119" s="8"/>
      <c r="F119" s="8"/>
      <c r="G119" s="8"/>
      <c r="H119" s="8"/>
      <c r="I119" s="8"/>
      <c r="J119" s="8"/>
      <c r="O119" s="22">
        <f>+SUM(O117:O118)</f>
        <v>319766.59999999998</v>
      </c>
      <c r="P119" s="22">
        <f>+SUM(P117:P118)</f>
        <v>586765.57000000007</v>
      </c>
      <c r="Q119" s="22">
        <f>+SUM(Q117:Q118)</f>
        <v>1087782.17</v>
      </c>
      <c r="R119" s="31"/>
      <c r="S119" s="22"/>
      <c r="T119" s="22"/>
      <c r="U119" s="57"/>
      <c r="V119" s="57"/>
      <c r="W119" s="57"/>
      <c r="X119" s="22"/>
      <c r="Y119" s="22"/>
      <c r="Z119" s="51"/>
    </row>
    <row r="120" spans="3:26">
      <c r="P120" s="2">
        <f>+SUM(O119:Q119)</f>
        <v>1994314.3399999999</v>
      </c>
    </row>
  </sheetData>
  <autoFilter ref="A1:R95">
    <filterColumn colId="2">
      <filters>
        <filter val="073.2012"/>
        <filter val="2011.200"/>
        <filter val="2012.004"/>
        <filter val="2012.005"/>
        <filter val="2012.006"/>
        <filter val="2012.021"/>
        <filter val="2012.028"/>
        <filter val="2012.044"/>
        <filter val="2012.045"/>
        <filter val="2012.052"/>
        <filter val="2012.057"/>
        <filter val="2012.083"/>
        <filter val="2012.088"/>
        <filter val="2012.093"/>
        <filter val="2012.100"/>
      </filters>
    </filterColumn>
    <filterColumn colId="3"/>
    <filterColumn colId="4"/>
    <filterColumn colId="5">
      <customFilters>
        <customFilter operator="notEqual" val=" "/>
      </customFilters>
    </filterColumn>
    <filterColumn colId="6"/>
    <filterColumn colId="7"/>
    <filterColumn colId="8"/>
    <filterColumn colId="9"/>
    <filterColumn colId="12"/>
    <filterColumn colId="13"/>
    <sortState ref="A2:V108">
      <sortCondition descending="1" ref="Q1:Q108"/>
    </sortState>
  </autoFilter>
  <pageMargins left="0.70866141732283472" right="0.70866141732283472" top="0.74803149606299213" bottom="0.74803149606299213" header="0.31496062992125984" footer="0.31496062992125984"/>
  <pageSetup paperSize="9" scale="1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Fatture Difensiva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HT_Gianluca_Piani</dc:creator>
  <cp:lastModifiedBy>Lucia Rana</cp:lastModifiedBy>
  <dcterms:created xsi:type="dcterms:W3CDTF">2012-11-22T11:52:36Z</dcterms:created>
  <dcterms:modified xsi:type="dcterms:W3CDTF">2012-12-14T11:34:29Z</dcterms:modified>
</cp:coreProperties>
</file>