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-15" yWindow="6135" windowWidth="25260" windowHeight="6195"/>
  </bookViews>
  <sheets>
    <sheet name="2014" sheetId="1" r:id="rId1"/>
    <sheet name="Foglio2" sheetId="2" r:id="rId2"/>
    <sheet name="Foglio3" sheetId="3" r:id="rId3"/>
  </sheets>
  <externalReferences>
    <externalReference r:id="rId4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5" i="1"/>
  <c r="C146"/>
  <c r="C147"/>
  <c r="C144"/>
  <c r="B148"/>
  <c r="K56"/>
  <c r="N56"/>
  <c r="L34"/>
  <c r="N34"/>
  <c r="K23"/>
  <c r="N23"/>
  <c r="K19"/>
  <c r="N19"/>
  <c r="L15"/>
  <c r="N15"/>
  <c r="L13"/>
  <c r="N13"/>
  <c r="N62"/>
  <c r="N59"/>
  <c r="K58"/>
  <c r="M57"/>
  <c r="M55"/>
  <c r="K54"/>
  <c r="M53"/>
  <c r="M52"/>
  <c r="K51"/>
  <c r="K50"/>
  <c r="N49"/>
  <c r="N48"/>
  <c r="N47"/>
  <c r="N46"/>
  <c r="M42"/>
  <c r="L41"/>
  <c r="K40"/>
  <c r="M39"/>
  <c r="L38"/>
  <c r="M37"/>
  <c r="L36"/>
  <c r="M35"/>
  <c r="M33"/>
  <c r="N32"/>
  <c r="N31"/>
  <c r="L27"/>
  <c r="L26"/>
  <c r="L25"/>
  <c r="L24"/>
  <c r="L22"/>
  <c r="M21"/>
  <c r="M20"/>
  <c r="M14"/>
  <c r="K12"/>
  <c r="L11"/>
  <c r="M10"/>
  <c r="M9"/>
  <c r="M8"/>
  <c r="M7"/>
  <c r="L6"/>
  <c r="M5"/>
  <c r="M4"/>
  <c r="K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3"/>
  <c r="R62"/>
  <c r="S59"/>
  <c r="Q59"/>
  <c r="T58"/>
  <c r="Q58"/>
  <c r="S57"/>
  <c r="Q57"/>
  <c r="Q56"/>
  <c r="Q55"/>
  <c r="Q54"/>
  <c r="Q53"/>
  <c r="P52"/>
  <c r="R52"/>
  <c r="Q51"/>
  <c r="Q50"/>
  <c r="Q49"/>
  <c r="R49"/>
  <c r="Q48"/>
  <c r="R48"/>
  <c r="Q47"/>
  <c r="R47"/>
  <c r="Q46"/>
  <c r="R46"/>
  <c r="Q42"/>
  <c r="Q41"/>
  <c r="Q40"/>
  <c r="P39"/>
  <c r="T39"/>
  <c r="Q38"/>
  <c r="P37"/>
  <c r="Q36"/>
  <c r="Q35"/>
  <c r="Q34"/>
  <c r="P33"/>
  <c r="Q32"/>
  <c r="R32"/>
  <c r="Q31"/>
  <c r="P27"/>
  <c r="Q26"/>
  <c r="P25"/>
  <c r="Q24"/>
  <c r="Q23"/>
  <c r="Q22"/>
  <c r="Q21"/>
  <c r="Q20"/>
  <c r="Q19"/>
  <c r="Q15"/>
  <c r="P14"/>
  <c r="P13"/>
  <c r="C12"/>
  <c r="Q12"/>
  <c r="T12"/>
  <c r="Q11"/>
  <c r="P10"/>
  <c r="P9"/>
  <c r="P8"/>
  <c r="P7"/>
  <c r="Q6"/>
  <c r="P5"/>
  <c r="P4"/>
  <c r="T3"/>
  <c r="Q3"/>
  <c r="F46"/>
  <c r="F47"/>
  <c r="F48"/>
  <c r="F49"/>
  <c r="F50"/>
  <c r="F51"/>
  <c r="F52"/>
  <c r="F53"/>
  <c r="F54"/>
  <c r="F55"/>
  <c r="F56"/>
  <c r="F57"/>
  <c r="F58"/>
  <c r="F59"/>
  <c r="F61"/>
  <c r="B89"/>
  <c r="F31"/>
  <c r="F32"/>
  <c r="F33"/>
  <c r="F34"/>
  <c r="F35"/>
  <c r="F36"/>
  <c r="F37"/>
  <c r="F38"/>
  <c r="F39"/>
  <c r="F40"/>
  <c r="F41"/>
  <c r="F42"/>
  <c r="F44"/>
  <c r="B88"/>
  <c r="F19"/>
  <c r="F20"/>
  <c r="F21"/>
  <c r="F22"/>
  <c r="F23"/>
  <c r="F24"/>
  <c r="F25"/>
  <c r="F26"/>
  <c r="F27"/>
  <c r="F29"/>
  <c r="B87"/>
  <c r="F3"/>
  <c r="F4"/>
  <c r="F5"/>
  <c r="F6"/>
  <c r="F7"/>
  <c r="F8"/>
  <c r="F9"/>
  <c r="F10"/>
  <c r="F11"/>
  <c r="F12"/>
  <c r="F13"/>
  <c r="F14"/>
  <c r="F15"/>
  <c r="F17"/>
  <c r="B86"/>
  <c r="R63"/>
  <c r="Y62"/>
  <c r="X62"/>
  <c r="W62"/>
  <c r="V62"/>
  <c r="T62"/>
  <c r="S62"/>
  <c r="Q62"/>
  <c r="P62"/>
  <c r="M62"/>
  <c r="L62"/>
  <c r="K62"/>
  <c r="H62"/>
  <c r="I62"/>
  <c r="J62"/>
  <c r="C62"/>
  <c r="Z63"/>
  <c r="AA63"/>
  <c r="F62"/>
</calcChain>
</file>

<file path=xl/sharedStrings.xml><?xml version="1.0" encoding="utf-8"?>
<sst xmlns="http://schemas.openxmlformats.org/spreadsheetml/2006/main" count="189" uniqueCount="103">
  <si>
    <t>CUSTOMER</t>
  </si>
  <si>
    <t xml:space="preserve"> %</t>
  </si>
  <si>
    <t>VALUE (€)</t>
  </si>
  <si>
    <t>CONTACT</t>
  </si>
  <si>
    <t>VALORE PESATO (€)</t>
  </si>
  <si>
    <t>CLOSING QUARTER</t>
  </si>
  <si>
    <t>Polizia Postale</t>
  </si>
  <si>
    <t>Q1</t>
  </si>
  <si>
    <t>Q3</t>
  </si>
  <si>
    <t>Q4</t>
  </si>
  <si>
    <t>TOT Q1</t>
  </si>
  <si>
    <t>Q2</t>
  </si>
  <si>
    <t>Condor</t>
  </si>
  <si>
    <t>delivered</t>
  </si>
  <si>
    <t>TOT Q2</t>
  </si>
  <si>
    <t>TOT</t>
  </si>
  <si>
    <t>SIO</t>
  </si>
  <si>
    <t>TOT Q3</t>
  </si>
  <si>
    <t>UZC</t>
  </si>
  <si>
    <t>TOT Q4</t>
  </si>
  <si>
    <t>Europa</t>
  </si>
  <si>
    <t>Australia</t>
  </si>
  <si>
    <t>Direct</t>
  </si>
  <si>
    <t>Partner</t>
  </si>
  <si>
    <t>New</t>
  </si>
  <si>
    <t>Upsell</t>
  </si>
  <si>
    <t>Maint</t>
  </si>
  <si>
    <t>Indirect</t>
  </si>
  <si>
    <t>Q1/2011</t>
  </si>
  <si>
    <t>Q2/2011</t>
  </si>
  <si>
    <t>Q3/2011</t>
  </si>
  <si>
    <t>Q4/2011</t>
  </si>
  <si>
    <t>Q1/2012</t>
  </si>
  <si>
    <t>Q2/2012</t>
  </si>
  <si>
    <t>Q3/2012</t>
  </si>
  <si>
    <t>Q4/2012</t>
  </si>
  <si>
    <t>Q1/2010</t>
  </si>
  <si>
    <t>Q2/2010</t>
  </si>
  <si>
    <t>Q3/2010</t>
  </si>
  <si>
    <t>Q4/2010</t>
  </si>
  <si>
    <t>Americas</t>
  </si>
  <si>
    <t>MEA</t>
  </si>
  <si>
    <t>APAC</t>
  </si>
  <si>
    <t>EUROPE</t>
  </si>
  <si>
    <t>AMERICAS</t>
  </si>
  <si>
    <t>New Clients</t>
  </si>
  <si>
    <t>Maintenance</t>
  </si>
  <si>
    <t>SSNS</t>
  </si>
  <si>
    <t>CSH</t>
  </si>
  <si>
    <t>CSDN</t>
  </si>
  <si>
    <t>MACC</t>
  </si>
  <si>
    <t>SENAIN</t>
  </si>
  <si>
    <t>IDA SGP</t>
  </si>
  <si>
    <t>MKIH</t>
  </si>
  <si>
    <t>PCMIT</t>
  </si>
  <si>
    <t>ETHIOPIA</t>
  </si>
  <si>
    <t>Falcon</t>
  </si>
  <si>
    <t>KVANT</t>
  </si>
  <si>
    <t>GID</t>
  </si>
  <si>
    <t>S. KOREA</t>
  </si>
  <si>
    <t>UAE INT.</t>
  </si>
  <si>
    <t>DEA</t>
  </si>
  <si>
    <t>CBA POLAND</t>
  </si>
  <si>
    <t>Q1/2013</t>
  </si>
  <si>
    <t>Q2/2013</t>
  </si>
  <si>
    <t>Q3/2013</t>
  </si>
  <si>
    <t>Q4/2013</t>
  </si>
  <si>
    <t>AMERICA</t>
  </si>
  <si>
    <t>CC ROS</t>
  </si>
  <si>
    <t>GIP SAUDI</t>
  </si>
  <si>
    <t>CISEN</t>
  </si>
  <si>
    <t>HONDURAS</t>
  </si>
  <si>
    <t>EGYPT MOD</t>
  </si>
  <si>
    <t>FBI</t>
  </si>
  <si>
    <t>UAE MOI</t>
  </si>
  <si>
    <t>NSS UZB</t>
  </si>
  <si>
    <t>MI MALESYA</t>
  </si>
  <si>
    <t>MI MALAYSIA</t>
  </si>
  <si>
    <t>MOROCCO DST</t>
  </si>
  <si>
    <t>SUDAN SS</t>
  </si>
  <si>
    <t>UAE INT</t>
  </si>
  <si>
    <t>GID SAUDI</t>
  </si>
  <si>
    <t>SIS KAZA</t>
  </si>
  <si>
    <t>MOD SAUDI</t>
  </si>
  <si>
    <t>AZERBAJAN NSS</t>
  </si>
  <si>
    <t>QUERETARO</t>
  </si>
  <si>
    <t>MEX TAMAULIPAS</t>
  </si>
  <si>
    <t>MEX BC</t>
  </si>
  <si>
    <t>AREA</t>
  </si>
  <si>
    <t>DIE Chile</t>
  </si>
  <si>
    <t>Jalisco Mexico</t>
  </si>
  <si>
    <t>Vietnam GD5</t>
  </si>
  <si>
    <t>Svizzera</t>
  </si>
  <si>
    <t>Mex Yucatan</t>
  </si>
  <si>
    <t>Mex Durango</t>
  </si>
  <si>
    <t xml:space="preserve">Royal Thai Pol </t>
  </si>
  <si>
    <t>MEX PUEBLA</t>
  </si>
  <si>
    <t>Q1/2014</t>
  </si>
  <si>
    <t>Q2/2014</t>
  </si>
  <si>
    <t>Q3/2014</t>
  </si>
  <si>
    <t>Q4/2014</t>
  </si>
  <si>
    <t>CYPRUS</t>
  </si>
  <si>
    <t>S.KOREA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</si>
</sst>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&quot;€&quot;\ * #,##0_-;\-&quot;€&quot;\ * #,##0_-;_-&quot;€&quot;\ * &quot;-&quot;??_-;_-@_-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8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wrapText="1"/>
    </xf>
    <xf numFmtId="9" fontId="4" fillId="0" borderId="0" xfId="2" applyFont="1" applyAlignment="1">
      <alignment wrapText="1"/>
    </xf>
    <xf numFmtId="0" fontId="4" fillId="0" borderId="0" xfId="0" applyFont="1"/>
    <xf numFmtId="164" fontId="4" fillId="0" borderId="0" xfId="1" applyNumberFormat="1" applyFont="1" applyFill="1" applyAlignment="1">
      <alignment wrapText="1"/>
    </xf>
    <xf numFmtId="164" fontId="7" fillId="0" borderId="0" xfId="1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wrapText="1"/>
    </xf>
    <xf numFmtId="0" fontId="8" fillId="0" borderId="0" xfId="0" applyFont="1" applyAlignment="1">
      <alignment wrapText="1"/>
    </xf>
    <xf numFmtId="9" fontId="8" fillId="0" borderId="0" xfId="2" applyFont="1" applyAlignment="1">
      <alignment wrapText="1"/>
    </xf>
    <xf numFmtId="0" fontId="8" fillId="0" borderId="0" xfId="0" applyFont="1"/>
    <xf numFmtId="0" fontId="7" fillId="0" borderId="0" xfId="0" quotePrefix="1" applyFont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3" fontId="0" fillId="0" borderId="0" xfId="0" applyNumberFormat="1"/>
    <xf numFmtId="1" fontId="4" fillId="0" borderId="0" xfId="0" applyNumberFormat="1" applyFont="1"/>
    <xf numFmtId="3" fontId="9" fillId="0" borderId="0" xfId="0" applyNumberFormat="1" applyFont="1"/>
    <xf numFmtId="0" fontId="10" fillId="0" borderId="0" xfId="0" applyFont="1"/>
    <xf numFmtId="165" fontId="7" fillId="0" borderId="0" xfId="1" applyNumberFormat="1" applyFont="1" applyAlignment="1">
      <alignment wrapText="1"/>
    </xf>
    <xf numFmtId="165" fontId="10" fillId="0" borderId="0" xfId="0" applyNumberFormat="1" applyFont="1"/>
    <xf numFmtId="3" fontId="8" fillId="0" borderId="0" xfId="0" applyNumberFormat="1" applyFont="1"/>
    <xf numFmtId="0" fontId="12" fillId="3" borderId="0" xfId="411" applyFont="1" applyFill="1" applyBorder="1" applyAlignment="1"/>
    <xf numFmtId="164" fontId="1" fillId="3" borderId="2" xfId="1" quotePrefix="1" applyNumberFormat="1" applyFont="1" applyFill="1" applyBorder="1" applyAlignment="1">
      <alignment horizontal="center"/>
    </xf>
    <xf numFmtId="1" fontId="10" fillId="0" borderId="0" xfId="0" applyNumberFormat="1" applyFont="1"/>
    <xf numFmtId="0" fontId="0" fillId="0" borderId="0" xfId="0" applyNumberFormat="1"/>
    <xf numFmtId="164" fontId="4" fillId="0" borderId="0" xfId="1" applyNumberFormat="1" applyFont="1" applyAlignment="1">
      <alignment horizontal="right" wrapText="1"/>
    </xf>
    <xf numFmtId="164" fontId="1" fillId="3" borderId="2" xfId="1" quotePrefix="1" applyNumberFormat="1" applyFont="1" applyFill="1" applyBorder="1" applyAlignment="1">
      <alignment horizontal="right"/>
    </xf>
    <xf numFmtId="164" fontId="0" fillId="0" borderId="0" xfId="0" applyNumberFormat="1"/>
    <xf numFmtId="164" fontId="9" fillId="0" borderId="0" xfId="0" applyNumberFormat="1" applyFont="1"/>
    <xf numFmtId="164" fontId="14" fillId="0" borderId="0" xfId="0" applyNumberFormat="1" applyFont="1"/>
    <xf numFmtId="4" fontId="0" fillId="0" borderId="0" xfId="0" applyNumberFormat="1"/>
    <xf numFmtId="9" fontId="0" fillId="0" borderId="0" xfId="0" applyNumberFormat="1"/>
  </cellXfs>
  <cellStyles count="48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Normal" xfId="0" builtinId="0"/>
    <cellStyle name="Normal 2" xfId="462"/>
    <cellStyle name="Normal_Fatturato Offensiva 2008-2012" xfId="41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2060002228495004"/>
                  <c:y val="8.2844972247321527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7.761402466201163E-2"/>
                  <c:y val="-0.29187007874015714"/>
                </c:manualLayout>
              </c:layout>
              <c:showCatName val="1"/>
              <c:showPercent val="1"/>
            </c:dLbl>
            <c:showCatName val="1"/>
            <c:showPercent val="1"/>
          </c:dLbls>
          <c:cat>
            <c:strRef>
              <c:f>[1]Foglio1!$U$38:$V$38</c:f>
              <c:strCache>
                <c:ptCount val="2"/>
                <c:pt idx="0">
                  <c:v>Direct</c:v>
                </c:pt>
                <c:pt idx="1">
                  <c:v>Indirect</c:v>
                </c:pt>
              </c:strCache>
            </c:strRef>
          </c:cat>
          <c:val>
            <c:numRef>
              <c:f>[1]Foglio1!$U$39:$V$39</c:f>
              <c:numCache>
                <c:formatCode>General</c:formatCode>
                <c:ptCount val="2"/>
                <c:pt idx="0">
                  <c:v>3940720</c:v>
                </c:pt>
                <c:pt idx="1">
                  <c:v>5209568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9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effectLst>
              <a:outerShdw blurRad="40000" dist="23000" dir="5400000" rotWithShape="0">
                <a:schemeClr val="accent2">
                  <a:alpha val="35000"/>
                </a:schemeClr>
              </a:outerShdw>
            </a:effectLst>
          </c:spPr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2"/>
            <c:spPr>
              <a:solidFill>
                <a:schemeClr val="accent1">
                  <a:lumMod val="75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3"/>
            <c:spPr>
              <a:solidFill>
                <a:schemeClr val="tx2">
                  <a:lumMod val="75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7"/>
            <c:spPr>
              <a:solidFill>
                <a:schemeClr val="accent1">
                  <a:lumMod val="75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8"/>
            <c:spPr>
              <a:solidFill>
                <a:schemeClr val="tx2">
                  <a:lumMod val="75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9"/>
            <c:spPr>
              <a:solidFill>
                <a:srgbClr val="008000"/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1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1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12"/>
            <c:spPr>
              <a:solidFill>
                <a:schemeClr val="accent1">
                  <a:lumMod val="75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13"/>
            <c:spPr>
              <a:solidFill>
                <a:schemeClr val="tx2">
                  <a:lumMod val="75000"/>
                </a:schemeClr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dPt>
            <c:idx val="14"/>
            <c:spPr>
              <a:solidFill>
                <a:srgbClr val="0000FF"/>
              </a:solidFill>
              <a:effectLst>
                <a:outerShdw blurRad="40000" dist="23000" dir="5400000" rotWithShape="0">
                  <a:schemeClr val="accent2">
                    <a:alpha val="35000"/>
                  </a:schemeClr>
                </a:outerShdw>
              </a:effectLst>
            </c:spPr>
          </c:dPt>
          <c:cat>
            <c:strRef>
              <c:f>'2014'!$A$66:$A$89</c:f>
              <c:strCache>
                <c:ptCount val="24"/>
                <c:pt idx="0">
                  <c:v>Q1/2010</c:v>
                </c:pt>
                <c:pt idx="1">
                  <c:v>Q2/2010</c:v>
                </c:pt>
                <c:pt idx="2">
                  <c:v>Q3/2010</c:v>
                </c:pt>
                <c:pt idx="3">
                  <c:v>Q4/2010</c:v>
                </c:pt>
                <c:pt idx="5">
                  <c:v>Q1/2011</c:v>
                </c:pt>
                <c:pt idx="6">
                  <c:v>Q2/2011</c:v>
                </c:pt>
                <c:pt idx="7">
                  <c:v>Q3/2011</c:v>
                </c:pt>
                <c:pt idx="8">
                  <c:v>Q4/2011</c:v>
                </c:pt>
                <c:pt idx="10">
                  <c:v>Q1/2012</c:v>
                </c:pt>
                <c:pt idx="11">
                  <c:v>Q2/2012</c:v>
                </c:pt>
                <c:pt idx="12">
                  <c:v>Q3/2012</c:v>
                </c:pt>
                <c:pt idx="13">
                  <c:v>Q4/2012</c:v>
                </c:pt>
                <c:pt idx="15">
                  <c:v>Q1/2013</c:v>
                </c:pt>
                <c:pt idx="16">
                  <c:v>Q2/2013</c:v>
                </c:pt>
                <c:pt idx="17">
                  <c:v>Q3/2013</c:v>
                </c:pt>
                <c:pt idx="18">
                  <c:v>Q4/2013</c:v>
                </c:pt>
                <c:pt idx="20">
                  <c:v>Q1/2014</c:v>
                </c:pt>
                <c:pt idx="21">
                  <c:v>Q2/2014</c:v>
                </c:pt>
                <c:pt idx="22">
                  <c:v>Q3/2014</c:v>
                </c:pt>
                <c:pt idx="23">
                  <c:v>Q4/2014</c:v>
                </c:pt>
              </c:strCache>
            </c:strRef>
          </c:cat>
          <c:val>
            <c:numRef>
              <c:f>'2014'!$B$66:$B$89</c:f>
              <c:numCache>
                <c:formatCode>_-"€"\ * #,##0_-;\-"€"\ * #,##0_-;_-"€"\ * "-"??_-;_-@_-</c:formatCode>
                <c:ptCount val="24"/>
                <c:pt idx="0">
                  <c:v>297250</c:v>
                </c:pt>
                <c:pt idx="1">
                  <c:v>301000</c:v>
                </c:pt>
                <c:pt idx="2">
                  <c:v>425000</c:v>
                </c:pt>
                <c:pt idx="3">
                  <c:v>1624300</c:v>
                </c:pt>
                <c:pt idx="5">
                  <c:v>938133</c:v>
                </c:pt>
                <c:pt idx="6">
                  <c:v>1119500</c:v>
                </c:pt>
                <c:pt idx="7">
                  <c:v>1450710</c:v>
                </c:pt>
                <c:pt idx="8">
                  <c:v>905728</c:v>
                </c:pt>
                <c:pt idx="10">
                  <c:v>1954320</c:v>
                </c:pt>
                <c:pt idx="11">
                  <c:v>2788000</c:v>
                </c:pt>
                <c:pt idx="12">
                  <c:v>2018000</c:v>
                </c:pt>
                <c:pt idx="13">
                  <c:v>2969217</c:v>
                </c:pt>
                <c:pt idx="15">
                  <c:v>2180183</c:v>
                </c:pt>
                <c:pt idx="16">
                  <c:v>1609880</c:v>
                </c:pt>
                <c:pt idx="17">
                  <c:v>1937866</c:v>
                </c:pt>
                <c:pt idx="18">
                  <c:v>2805894</c:v>
                </c:pt>
                <c:pt idx="20">
                  <c:v>1029020.17</c:v>
                </c:pt>
                <c:pt idx="21">
                  <c:v>1061475</c:v>
                </c:pt>
                <c:pt idx="22">
                  <c:v>1796002</c:v>
                </c:pt>
                <c:pt idx="23">
                  <c:v>3635990</c:v>
                </c:pt>
              </c:numCache>
            </c:numRef>
          </c:val>
        </c:ser>
        <c:shape val="box"/>
        <c:axId val="111330048"/>
        <c:axId val="111332352"/>
        <c:axId val="0"/>
      </c:bar3DChart>
      <c:catAx>
        <c:axId val="111330048"/>
        <c:scaling>
          <c:orientation val="minMax"/>
        </c:scaling>
        <c:axPos val="b"/>
        <c:tickLblPos val="nextTo"/>
        <c:crossAx val="111332352"/>
        <c:crosses val="autoZero"/>
        <c:auto val="1"/>
        <c:lblAlgn val="ctr"/>
        <c:lblOffset val="100"/>
      </c:catAx>
      <c:valAx>
        <c:axId val="111332352"/>
        <c:scaling>
          <c:orientation val="minMax"/>
        </c:scaling>
        <c:axPos val="l"/>
        <c:majorGridlines/>
        <c:numFmt formatCode="_-&quot;€&quot;\ * #,##0_-;\-&quot;€&quot;\ * #,##0_-;_-&quot;€&quot;\ * &quot;-&quot;??_-;_-@_-" sourceLinked="1"/>
        <c:tickLblPos val="nextTo"/>
        <c:crossAx val="111330048"/>
        <c:crosses val="autoZero"/>
        <c:crossBetween val="between"/>
      </c:valAx>
    </c:plotArea>
    <c:plotVisOnly val="1"/>
    <c:dispBlanksAs val="gap"/>
  </c:chart>
  <c:printSettings>
    <c:headerFooter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8.6111111111111097E-2"/>
                  <c:y val="-0.125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2222222222222208"/>
                  <c:y val="4.1666666666666609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1820879324342203"/>
                  <c:y val="0.134259259259259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9.8695176205959079E-2"/>
                  <c:y val="-0.15740777194517405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'2014'!$K$61:$N$61</c:f>
              <c:strCache>
                <c:ptCount val="4"/>
                <c:pt idx="0">
                  <c:v>APAC</c:v>
                </c:pt>
                <c:pt idx="1">
                  <c:v>MEA</c:v>
                </c:pt>
                <c:pt idx="2">
                  <c:v>EUROPE</c:v>
                </c:pt>
                <c:pt idx="3">
                  <c:v>AMERICAS</c:v>
                </c:pt>
              </c:strCache>
            </c:strRef>
          </c:cat>
          <c:val>
            <c:numRef>
              <c:f>'2014'!$K$62:$N$62</c:f>
              <c:numCache>
                <c:formatCode>#,##0</c:formatCode>
                <c:ptCount val="4"/>
                <c:pt idx="0">
                  <c:v>1331389.17</c:v>
                </c:pt>
                <c:pt idx="1">
                  <c:v>1199494</c:v>
                </c:pt>
                <c:pt idx="2">
                  <c:v>1878868</c:v>
                </c:pt>
                <c:pt idx="3">
                  <c:v>3112736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21111111111111105"/>
                  <c:y val="-0.203703703703704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1666666666666703"/>
                  <c:y val="-4.6296296296296315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8.333333333333344E-2"/>
                  <c:y val="-0.13888888888888901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'2014'!$R$61:$T$61</c:f>
              <c:strCache>
                <c:ptCount val="3"/>
                <c:pt idx="0">
                  <c:v>New Clients</c:v>
                </c:pt>
                <c:pt idx="1">
                  <c:v>Upsell</c:v>
                </c:pt>
                <c:pt idx="2">
                  <c:v>Maintenance</c:v>
                </c:pt>
              </c:strCache>
            </c:strRef>
          </c:cat>
          <c:val>
            <c:numRef>
              <c:f>'2014'!$R$62:$T$62</c:f>
              <c:numCache>
                <c:formatCode>#,##0</c:formatCode>
                <c:ptCount val="3"/>
                <c:pt idx="0">
                  <c:v>4711471</c:v>
                </c:pt>
                <c:pt idx="1">
                  <c:v>758397</c:v>
                </c:pt>
                <c:pt idx="2">
                  <c:v>2052619.17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plotArea>
      <c:layout/>
      <c:doughnutChart>
        <c:varyColors val="1"/>
        <c:ser>
          <c:idx val="0"/>
          <c:order val="0"/>
          <c:dLbls>
            <c:showVal val="1"/>
            <c:showCatName val="1"/>
            <c:separator>
</c:separator>
            <c:showLeaderLines val="1"/>
          </c:dLbls>
          <c:cat>
            <c:strRef>
              <c:f>'2014'!$A$107:$A$110</c:f>
              <c:strCache>
                <c:ptCount val="4"/>
                <c:pt idx="0">
                  <c:v>APAC</c:v>
                </c:pt>
                <c:pt idx="1">
                  <c:v>MEA</c:v>
                </c:pt>
                <c:pt idx="2">
                  <c:v>EUROPE</c:v>
                </c:pt>
                <c:pt idx="3">
                  <c:v>AMERICA</c:v>
                </c:pt>
              </c:strCache>
            </c:strRef>
          </c:cat>
          <c:val>
            <c:numRef>
              <c:f>'2014'!$B$107:$B$110</c:f>
              <c:numCache>
                <c:formatCode>General</c:formatCode>
                <c:ptCount val="4"/>
                <c:pt idx="0">
                  <c:v>12</c:v>
                </c:pt>
                <c:pt idx="1">
                  <c:v>15</c:v>
                </c:pt>
                <c:pt idx="2">
                  <c:v>20</c:v>
                </c:pt>
                <c:pt idx="3">
                  <c:v>22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</c:plotArea>
    <c:plotVisOnly val="1"/>
    <c:dispBlanksAs val="zero"/>
  </c:chart>
  <c:printSettings>
    <c:headerFooter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plotArea>
      <c:layout/>
      <c:barChart>
        <c:barDir val="col"/>
        <c:grouping val="clustered"/>
        <c:ser>
          <c:idx val="1"/>
          <c:order val="0"/>
          <c:spPr>
            <a:solidFill>
              <a:schemeClr val="accent1"/>
            </a:solidFill>
          </c:spPr>
          <c:cat>
            <c:numRef>
              <c:f>'2014'!$A$91:$A$100</c:f>
              <c:numCache>
                <c:formatCode>General</c:formatCode>
                <c:ptCount val="10"/>
                <c:pt idx="0">
                  <c:v>2004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'2014'!$B$91:$B$100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11</c:v>
                </c:pt>
                <c:pt idx="5">
                  <c:v>19</c:v>
                </c:pt>
                <c:pt idx="6">
                  <c:v>28</c:v>
                </c:pt>
                <c:pt idx="7">
                  <c:v>44</c:v>
                </c:pt>
                <c:pt idx="8">
                  <c:v>58</c:v>
                </c:pt>
                <c:pt idx="9">
                  <c:v>69</c:v>
                </c:pt>
              </c:numCache>
            </c:numRef>
          </c:val>
        </c:ser>
        <c:dLbls>
          <c:showVal val="1"/>
        </c:dLbls>
        <c:axId val="87805952"/>
        <c:axId val="87807488"/>
      </c:barChart>
      <c:catAx>
        <c:axId val="87805952"/>
        <c:scaling>
          <c:orientation val="minMax"/>
        </c:scaling>
        <c:axPos val="b"/>
        <c:numFmt formatCode="General" sourceLinked="1"/>
        <c:tickLblPos val="nextTo"/>
        <c:crossAx val="87807488"/>
        <c:crosses val="autoZero"/>
        <c:auto val="1"/>
        <c:lblAlgn val="ctr"/>
        <c:lblOffset val="100"/>
      </c:catAx>
      <c:valAx>
        <c:axId val="8780748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" sourceLinked="1"/>
        <c:tickLblPos val="none"/>
        <c:crossAx val="8780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printSettings>
    <c:headerFooter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11666666666666703"/>
                  <c:y val="-5.555555555555549E-2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1"/>
              <c:layout>
                <c:manualLayout>
                  <c:x val="0.11944422572178504"/>
                  <c:y val="-1.8518518518518507E-2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2"/>
              <c:layout>
                <c:manualLayout>
                  <c:x val="0.12777755905511795"/>
                  <c:y val="8.7962962962962951E-2"/>
                </c:manualLayout>
              </c:layout>
              <c:showVal val="1"/>
              <c:showCatName val="1"/>
              <c:separator> </c:separator>
            </c:dLbl>
            <c:dLbl>
              <c:idx val="3"/>
              <c:layout>
                <c:manualLayout>
                  <c:x val="-0.14444444444444415"/>
                  <c:y val="-0.12037037037037"/>
                </c:manualLayout>
              </c:layout>
              <c:showLegendKey val="1"/>
              <c:showVal val="1"/>
              <c:showCatName val="1"/>
              <c:separator> </c:separator>
            </c:dLbl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1"/>
            <c:showVal val="1"/>
            <c:showCatName val="1"/>
            <c:separator> </c:separator>
            <c:showLeaderLines val="1"/>
          </c:dLbls>
          <c:cat>
            <c:strRef>
              <c:f>'2014'!$A$125:$A$128</c:f>
              <c:strCache>
                <c:ptCount val="4"/>
                <c:pt idx="0">
                  <c:v>APAC</c:v>
                </c:pt>
                <c:pt idx="1">
                  <c:v>MEA</c:v>
                </c:pt>
                <c:pt idx="2">
                  <c:v>EUROPE</c:v>
                </c:pt>
                <c:pt idx="3">
                  <c:v>AMERICA</c:v>
                </c:pt>
              </c:strCache>
            </c:strRef>
          </c:cat>
          <c:val>
            <c:numRef>
              <c:f>'2014'!$B$125:$B$128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</c:plotArea>
    <c:plotVisOnly val="1"/>
    <c:dispBlanksAs val="zero"/>
  </c:chart>
  <c:printSettings>
    <c:headerFooter/>
    <c:pageMargins b="1" l="0.75000000000000022" r="0.75000000000000022" t="1" header="0.5" footer="0.5"/>
    <c:pageSetup paperSize="9" orientation="landscape" horizont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0.125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APAC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0.15555555555555556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MEA</a:t>
                    </a:r>
                  </a:p>
                  <a:p>
                    <a:r>
                      <a:rPr lang="en-US"/>
                      <a:t>28%</a:t>
                    </a:r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-0.15277777777777779"/>
                  <c:y val="8.7962962962962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</a:t>
                    </a:r>
                  </a:p>
                  <a:p>
                    <a:r>
                      <a:rPr lang="en-US"/>
                      <a:t>30%</a:t>
                    </a:r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-0.15555555555555553"/>
                  <c:y val="-8.33333333333333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AMERICA</a:t>
                    </a:r>
                  </a:p>
                  <a:p>
                    <a:r>
                      <a:rPr lang="en-US"/>
                      <a:t>29%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'2014'!$A$144:$A$147</c:f>
              <c:strCache>
                <c:ptCount val="4"/>
                <c:pt idx="0">
                  <c:v>APAC</c:v>
                </c:pt>
                <c:pt idx="1">
                  <c:v>MEA</c:v>
                </c:pt>
                <c:pt idx="2">
                  <c:v>EUROPE</c:v>
                </c:pt>
                <c:pt idx="3">
                  <c:v>AMERICA</c:v>
                </c:pt>
              </c:strCache>
            </c:strRef>
          </c:cat>
          <c:val>
            <c:numRef>
              <c:f>'2014'!$C$144:$C$147</c:f>
              <c:numCache>
                <c:formatCode>0%</c:formatCode>
                <c:ptCount val="4"/>
                <c:pt idx="0">
                  <c:v>0.12886488775942398</c:v>
                </c:pt>
                <c:pt idx="1">
                  <c:v>0.28184561626429477</c:v>
                </c:pt>
                <c:pt idx="2">
                  <c:v>0.30069356204997882</c:v>
                </c:pt>
                <c:pt idx="3">
                  <c:v>0.28859593392630239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33867</xdr:colOff>
      <xdr:row>63</xdr:row>
      <xdr:rowOff>152402</xdr:rowOff>
    </xdr:from>
    <xdr:to>
      <xdr:col>25</xdr:col>
      <xdr:colOff>0</xdr:colOff>
      <xdr:row>81</xdr:row>
      <xdr:rowOff>50802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110067</xdr:colOff>
      <xdr:row>65</xdr:row>
      <xdr:rowOff>21167</xdr:rowOff>
    </xdr:from>
    <xdr:to>
      <xdr:col>10</xdr:col>
      <xdr:colOff>381001</xdr:colOff>
      <xdr:row>88</xdr:row>
      <xdr:rowOff>169334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560916</xdr:colOff>
      <xdr:row>143</xdr:row>
      <xdr:rowOff>147109</xdr:rowOff>
    </xdr:from>
    <xdr:to>
      <xdr:col>21</xdr:col>
      <xdr:colOff>120650</xdr:colOff>
      <xdr:row>159</xdr:row>
      <xdr:rowOff>32809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8468</xdr:colOff>
      <xdr:row>33</xdr:row>
      <xdr:rowOff>21167</xdr:rowOff>
    </xdr:from>
    <xdr:to>
      <xdr:col>32</xdr:col>
      <xdr:colOff>491068</xdr:colOff>
      <xdr:row>48</xdr:row>
      <xdr:rowOff>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50800</xdr:colOff>
      <xdr:row>105</xdr:row>
      <xdr:rowOff>148192</xdr:rowOff>
    </xdr:from>
    <xdr:to>
      <xdr:col>8</xdr:col>
      <xdr:colOff>508000</xdr:colOff>
      <xdr:row>121</xdr:row>
      <xdr:rowOff>46592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50799</xdr:colOff>
      <xdr:row>90</xdr:row>
      <xdr:rowOff>38099</xdr:rowOff>
    </xdr:from>
    <xdr:to>
      <xdr:col>9</xdr:col>
      <xdr:colOff>194732</xdr:colOff>
      <xdr:row>105</xdr:row>
      <xdr:rowOff>160866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139700</xdr:colOff>
      <xdr:row>123</xdr:row>
      <xdr:rowOff>55034</xdr:rowOff>
    </xdr:from>
    <xdr:to>
      <xdr:col>8</xdr:col>
      <xdr:colOff>596900</xdr:colOff>
      <xdr:row>138</xdr:row>
      <xdr:rowOff>131234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714375</xdr:colOff>
      <xdr:row>143</xdr:row>
      <xdr:rowOff>161925</xdr:rowOff>
    </xdr:from>
    <xdr:to>
      <xdr:col>14</xdr:col>
      <xdr:colOff>285750</xdr:colOff>
      <xdr:row>158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\Lavoro\RCS\Budget%202012\Vendite%202012%20con%20grafic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8">
          <cell r="U38" t="str">
            <v>Direct</v>
          </cell>
          <cell r="V38" t="str">
            <v>Indirect</v>
          </cell>
        </row>
        <row r="39">
          <cell r="U39">
            <v>3940720</v>
          </cell>
          <cell r="V39">
            <v>5209568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topLeftCell="A35" zoomScaleNormal="100" zoomScalePageLayoutView="150" workbookViewId="0">
      <selection activeCell="P161" sqref="P161"/>
    </sheetView>
  </sheetViews>
  <sheetFormatPr defaultColWidth="8.85546875" defaultRowHeight="15"/>
  <cols>
    <col min="1" max="1" width="13.7109375" customWidth="1"/>
    <col min="2" max="2" width="14.28515625" customWidth="1"/>
    <col min="3" max="3" width="11.42578125" customWidth="1"/>
    <col min="4" max="4" width="10.140625" style="2" customWidth="1"/>
    <col min="5" max="5" width="9.7109375" style="12" customWidth="1"/>
    <col min="6" max="6" width="14.28515625" customWidth="1"/>
    <col min="7" max="7" width="10.85546875" customWidth="1"/>
    <col min="11" max="13" width="9" bestFit="1" customWidth="1"/>
    <col min="14" max="14" width="10.5703125" bestFit="1" customWidth="1"/>
    <col min="15" max="15" width="13.28515625" customWidth="1"/>
    <col min="16" max="17" width="10.5703125" bestFit="1" customWidth="1"/>
    <col min="18" max="18" width="11.7109375" bestFit="1" customWidth="1"/>
    <col min="21" max="21" width="8.85546875" customWidth="1"/>
    <col min="27" max="27" width="9.140625" bestFit="1" customWidth="1"/>
  </cols>
  <sheetData>
    <row r="1" spans="1:25" ht="27" customHeight="1">
      <c r="A1" s="1" t="s">
        <v>0</v>
      </c>
      <c r="B1" s="1" t="s">
        <v>3</v>
      </c>
      <c r="C1" s="1" t="s">
        <v>2</v>
      </c>
      <c r="D1" s="3" t="s">
        <v>1</v>
      </c>
      <c r="E1" s="3" t="s">
        <v>5</v>
      </c>
      <c r="F1" s="3" t="s">
        <v>4</v>
      </c>
      <c r="H1">
        <v>2013</v>
      </c>
      <c r="I1">
        <v>2014</v>
      </c>
      <c r="J1">
        <v>2015</v>
      </c>
      <c r="K1" s="20" t="s">
        <v>42</v>
      </c>
      <c r="L1" s="20" t="s">
        <v>41</v>
      </c>
      <c r="M1" s="20" t="s">
        <v>20</v>
      </c>
      <c r="N1" s="20" t="s">
        <v>40</v>
      </c>
      <c r="O1" s="20"/>
      <c r="P1" s="20" t="s">
        <v>22</v>
      </c>
      <c r="Q1" s="20" t="s">
        <v>23</v>
      </c>
      <c r="R1" s="20" t="s">
        <v>24</v>
      </c>
      <c r="S1" s="20" t="s">
        <v>25</v>
      </c>
      <c r="T1" s="20" t="s">
        <v>26</v>
      </c>
      <c r="V1" s="20" t="s">
        <v>42</v>
      </c>
      <c r="W1" s="20" t="s">
        <v>41</v>
      </c>
      <c r="X1" s="20" t="s">
        <v>20</v>
      </c>
      <c r="Y1" s="20" t="s">
        <v>40</v>
      </c>
    </row>
    <row r="2" spans="1:25">
      <c r="A2" s="4"/>
      <c r="B2" s="4"/>
      <c r="C2" s="8"/>
      <c r="D2" s="6"/>
      <c r="E2" s="18" t="s">
        <v>7</v>
      </c>
      <c r="F2" s="9"/>
      <c r="G2" s="7"/>
      <c r="K2" s="21"/>
      <c r="L2" s="23"/>
      <c r="M2" s="21"/>
      <c r="N2" s="21"/>
      <c r="O2" s="4"/>
      <c r="P2" s="21"/>
      <c r="Q2" s="21"/>
      <c r="R2" s="37"/>
      <c r="S2" s="21"/>
      <c r="T2" s="21"/>
    </row>
    <row r="3" spans="1:25">
      <c r="A3" s="4" t="s">
        <v>52</v>
      </c>
      <c r="B3" s="4"/>
      <c r="C3" s="8">
        <v>97500</v>
      </c>
      <c r="D3" s="6">
        <v>1</v>
      </c>
      <c r="E3" s="11"/>
      <c r="F3" s="5">
        <f t="shared" ref="F3:F15" si="0">(C3*D3)</f>
        <v>97500</v>
      </c>
      <c r="G3" s="7"/>
      <c r="H3" s="8">
        <v>0</v>
      </c>
      <c r="I3" s="8"/>
      <c r="J3" s="8"/>
      <c r="K3" s="34">
        <f>C3</f>
        <v>97500</v>
      </c>
      <c r="O3" s="4" t="s">
        <v>52</v>
      </c>
      <c r="Q3" s="34">
        <f>C3</f>
        <v>97500</v>
      </c>
      <c r="R3" s="37"/>
      <c r="T3" s="34">
        <f>C3</f>
        <v>97500</v>
      </c>
      <c r="U3">
        <f>SUM(P3:Q3)-SUM(R3:T3)</f>
        <v>0</v>
      </c>
    </row>
    <row r="4" spans="1:25" ht="30">
      <c r="A4" s="4" t="s">
        <v>6</v>
      </c>
      <c r="B4" s="4"/>
      <c r="C4" s="8">
        <v>17333</v>
      </c>
      <c r="D4" s="6">
        <v>1</v>
      </c>
      <c r="E4" s="11"/>
      <c r="F4" s="5">
        <f t="shared" si="0"/>
        <v>17333</v>
      </c>
      <c r="G4" s="7"/>
      <c r="H4" s="8">
        <v>0</v>
      </c>
      <c r="I4" s="8"/>
      <c r="J4" s="8"/>
      <c r="M4" s="34">
        <f>C4</f>
        <v>17333</v>
      </c>
      <c r="O4" s="4" t="s">
        <v>6</v>
      </c>
      <c r="P4" s="34">
        <f>C4</f>
        <v>17333</v>
      </c>
      <c r="R4" s="37"/>
      <c r="T4">
        <v>17333</v>
      </c>
      <c r="U4">
        <f t="shared" ref="U4:U59" si="1">SUM(P4:Q4)-SUM(R4:T4)</f>
        <v>0</v>
      </c>
    </row>
    <row r="5" spans="1:25">
      <c r="A5" s="4" t="s">
        <v>53</v>
      </c>
      <c r="B5" s="4"/>
      <c r="C5" s="8">
        <v>63000</v>
      </c>
      <c r="D5" s="6">
        <v>1</v>
      </c>
      <c r="E5" s="11"/>
      <c r="F5" s="5">
        <f t="shared" si="0"/>
        <v>63000</v>
      </c>
      <c r="G5" s="7"/>
      <c r="H5" s="8"/>
      <c r="I5" s="8"/>
      <c r="J5" s="8"/>
      <c r="M5" s="34">
        <f>C5</f>
        <v>63000</v>
      </c>
      <c r="O5" s="4" t="s">
        <v>53</v>
      </c>
      <c r="P5" s="34">
        <f>C5</f>
        <v>63000</v>
      </c>
      <c r="R5" s="37"/>
      <c r="S5">
        <v>22000</v>
      </c>
      <c r="T5">
        <v>41000</v>
      </c>
      <c r="U5">
        <f t="shared" si="1"/>
        <v>0</v>
      </c>
    </row>
    <row r="6" spans="1:25">
      <c r="A6" s="4" t="s">
        <v>49</v>
      </c>
      <c r="B6" s="4"/>
      <c r="C6" s="8">
        <v>74800</v>
      </c>
      <c r="D6" s="6">
        <v>1</v>
      </c>
      <c r="E6" s="11"/>
      <c r="F6" s="5">
        <f t="shared" si="0"/>
        <v>74800</v>
      </c>
      <c r="G6" s="7"/>
      <c r="H6" s="8"/>
      <c r="I6" s="8"/>
      <c r="J6" s="8"/>
      <c r="L6" s="34">
        <f>C6</f>
        <v>74800</v>
      </c>
      <c r="O6" s="4" t="s">
        <v>49</v>
      </c>
      <c r="Q6" s="34">
        <f>C6</f>
        <v>74800</v>
      </c>
      <c r="R6" s="37"/>
      <c r="S6">
        <v>74800</v>
      </c>
      <c r="U6">
        <f t="shared" si="1"/>
        <v>0</v>
      </c>
    </row>
    <row r="7" spans="1:25">
      <c r="A7" s="4" t="s">
        <v>48</v>
      </c>
      <c r="B7" s="4"/>
      <c r="C7" s="8">
        <v>45000</v>
      </c>
      <c r="D7" s="6">
        <v>1</v>
      </c>
      <c r="E7" s="11"/>
      <c r="F7" s="5">
        <f t="shared" si="0"/>
        <v>45000</v>
      </c>
      <c r="G7" s="7"/>
      <c r="H7" s="8"/>
      <c r="I7" s="8"/>
      <c r="J7" s="8"/>
      <c r="M7" s="34">
        <f>C7</f>
        <v>45000</v>
      </c>
      <c r="O7" s="4" t="s">
        <v>48</v>
      </c>
      <c r="P7" s="34">
        <f>C7</f>
        <v>45000</v>
      </c>
      <c r="R7" s="37"/>
      <c r="T7">
        <v>45000</v>
      </c>
      <c r="U7">
        <f t="shared" si="1"/>
        <v>0</v>
      </c>
    </row>
    <row r="8" spans="1:25">
      <c r="A8" s="4" t="s">
        <v>54</v>
      </c>
      <c r="B8" s="4"/>
      <c r="C8" s="8">
        <v>82683</v>
      </c>
      <c r="D8" s="6">
        <v>1</v>
      </c>
      <c r="E8" s="11"/>
      <c r="F8" s="5">
        <f t="shared" si="0"/>
        <v>82683</v>
      </c>
      <c r="G8" s="7"/>
      <c r="H8" s="8"/>
      <c r="I8" s="8"/>
      <c r="J8" s="8"/>
      <c r="M8" s="34">
        <f>C8</f>
        <v>82683</v>
      </c>
      <c r="O8" s="4" t="s">
        <v>54</v>
      </c>
      <c r="P8" s="34">
        <f>C8</f>
        <v>82683</v>
      </c>
      <c r="R8" s="37"/>
      <c r="T8">
        <v>82683</v>
      </c>
      <c r="U8">
        <f t="shared" si="1"/>
        <v>0</v>
      </c>
    </row>
    <row r="9" spans="1:25">
      <c r="A9" s="4" t="s">
        <v>47</v>
      </c>
      <c r="B9" s="4"/>
      <c r="C9" s="8">
        <v>64000</v>
      </c>
      <c r="D9" s="6">
        <v>1</v>
      </c>
      <c r="E9" s="11"/>
      <c r="F9" s="5">
        <f>(C9*D9)</f>
        <v>64000</v>
      </c>
      <c r="G9" s="7"/>
      <c r="H9" s="8"/>
      <c r="I9" s="8"/>
      <c r="J9" s="8"/>
      <c r="M9" s="34">
        <f>C9</f>
        <v>64000</v>
      </c>
      <c r="O9" s="4" t="s">
        <v>47</v>
      </c>
      <c r="P9" s="34">
        <f>C9</f>
        <v>64000</v>
      </c>
      <c r="R9" s="37"/>
      <c r="T9">
        <v>64000</v>
      </c>
      <c r="U9">
        <f t="shared" si="1"/>
        <v>0</v>
      </c>
    </row>
    <row r="10" spans="1:25">
      <c r="A10" s="4" t="s">
        <v>68</v>
      </c>
      <c r="B10" s="4"/>
      <c r="C10" s="8">
        <v>45507</v>
      </c>
      <c r="D10" s="6">
        <v>1</v>
      </c>
      <c r="E10" s="11"/>
      <c r="F10" s="5">
        <f t="shared" si="0"/>
        <v>45507</v>
      </c>
      <c r="G10" s="7"/>
      <c r="H10" s="8"/>
      <c r="I10" s="8"/>
      <c r="J10" s="8"/>
      <c r="M10" s="34">
        <f>C10</f>
        <v>45507</v>
      </c>
      <c r="O10" s="4" t="s">
        <v>68</v>
      </c>
      <c r="P10" s="34">
        <f>C10</f>
        <v>45507</v>
      </c>
      <c r="R10" s="37"/>
      <c r="T10">
        <v>45507</v>
      </c>
      <c r="U10">
        <f t="shared" si="1"/>
        <v>0</v>
      </c>
    </row>
    <row r="11" spans="1:25">
      <c r="A11" s="4" t="s">
        <v>69</v>
      </c>
      <c r="B11" s="4"/>
      <c r="C11" s="8">
        <v>30000</v>
      </c>
      <c r="D11" s="6">
        <v>1</v>
      </c>
      <c r="E11" s="11"/>
      <c r="F11" s="5">
        <f t="shared" si="0"/>
        <v>30000</v>
      </c>
      <c r="G11" s="7"/>
      <c r="H11" s="8"/>
      <c r="I11" s="8"/>
      <c r="J11" s="8"/>
      <c r="L11" s="34">
        <f>C11</f>
        <v>30000</v>
      </c>
      <c r="O11" s="4" t="s">
        <v>69</v>
      </c>
      <c r="Q11" s="34">
        <f>C11</f>
        <v>30000</v>
      </c>
      <c r="R11" s="37"/>
      <c r="T11">
        <v>30000</v>
      </c>
      <c r="U11">
        <f t="shared" si="1"/>
        <v>0</v>
      </c>
    </row>
    <row r="12" spans="1:25">
      <c r="A12" s="4" t="s">
        <v>59</v>
      </c>
      <c r="B12" s="4"/>
      <c r="C12" s="8">
        <f>67700-22875.83</f>
        <v>44824.17</v>
      </c>
      <c r="D12" s="6">
        <v>1</v>
      </c>
      <c r="E12" s="11"/>
      <c r="F12" s="5">
        <f t="shared" si="0"/>
        <v>44824.17</v>
      </c>
      <c r="G12" s="7"/>
      <c r="H12" s="8"/>
      <c r="I12" s="8"/>
      <c r="J12" s="8"/>
      <c r="K12" s="34">
        <f>C12</f>
        <v>44824.17</v>
      </c>
      <c r="L12" s="34"/>
      <c r="O12" s="4" t="s">
        <v>59</v>
      </c>
      <c r="Q12" s="34">
        <f>C12</f>
        <v>44824.17</v>
      </c>
      <c r="R12" s="37"/>
      <c r="T12" s="34">
        <f>Q12</f>
        <v>44824.17</v>
      </c>
      <c r="U12">
        <f t="shared" si="1"/>
        <v>0</v>
      </c>
    </row>
    <row r="13" spans="1:25">
      <c r="A13" s="4" t="s">
        <v>70</v>
      </c>
      <c r="B13" s="4"/>
      <c r="C13" s="5">
        <v>205000</v>
      </c>
      <c r="D13" s="6">
        <v>1</v>
      </c>
      <c r="E13" s="11"/>
      <c r="F13" s="5">
        <f t="shared" si="0"/>
        <v>205000</v>
      </c>
      <c r="G13" s="7"/>
      <c r="H13" s="8">
        <v>0</v>
      </c>
      <c r="I13" s="8"/>
      <c r="J13" s="8"/>
      <c r="L13" s="36">
        <f>C13</f>
        <v>205000</v>
      </c>
      <c r="N13" s="35">
        <f>C13-C13</f>
        <v>0</v>
      </c>
      <c r="O13" s="4" t="s">
        <v>70</v>
      </c>
      <c r="P13" s="34">
        <f>C13</f>
        <v>205000</v>
      </c>
      <c r="R13" s="37"/>
      <c r="S13">
        <v>65000</v>
      </c>
      <c r="T13">
        <v>140000</v>
      </c>
      <c r="U13">
        <f t="shared" si="1"/>
        <v>0</v>
      </c>
    </row>
    <row r="14" spans="1:25">
      <c r="A14" s="4" t="s">
        <v>82</v>
      </c>
      <c r="B14" s="4"/>
      <c r="C14" s="5">
        <v>190000</v>
      </c>
      <c r="D14" s="6">
        <v>1</v>
      </c>
      <c r="E14" s="11"/>
      <c r="F14" s="5">
        <f t="shared" si="0"/>
        <v>190000</v>
      </c>
      <c r="G14" s="7"/>
      <c r="H14" s="8"/>
      <c r="I14" s="8"/>
      <c r="J14" s="8"/>
      <c r="M14" s="34">
        <f>C14</f>
        <v>190000</v>
      </c>
      <c r="O14" s="4" t="s">
        <v>82</v>
      </c>
      <c r="P14" s="34">
        <f>C14</f>
        <v>190000</v>
      </c>
      <c r="R14" s="37"/>
      <c r="S14">
        <v>55000</v>
      </c>
      <c r="T14">
        <v>135000</v>
      </c>
      <c r="U14">
        <f t="shared" si="1"/>
        <v>0</v>
      </c>
    </row>
    <row r="15" spans="1:25">
      <c r="A15" s="4" t="s">
        <v>85</v>
      </c>
      <c r="B15" s="4"/>
      <c r="C15" s="5">
        <v>69373</v>
      </c>
      <c r="D15" s="6">
        <v>1</v>
      </c>
      <c r="E15" s="11"/>
      <c r="F15" s="5">
        <f t="shared" si="0"/>
        <v>69373</v>
      </c>
      <c r="G15" s="7"/>
      <c r="H15" s="8"/>
      <c r="I15" s="8"/>
      <c r="J15" s="8"/>
      <c r="L15" s="36">
        <f>C15</f>
        <v>69373</v>
      </c>
      <c r="N15" s="34">
        <f>C15-C15</f>
        <v>0</v>
      </c>
      <c r="O15" s="4" t="s">
        <v>85</v>
      </c>
      <c r="Q15" s="34">
        <f>C15</f>
        <v>69373</v>
      </c>
      <c r="R15" s="37"/>
      <c r="T15">
        <v>69373</v>
      </c>
      <c r="U15">
        <f t="shared" si="1"/>
        <v>0</v>
      </c>
    </row>
    <row r="16" spans="1:25">
      <c r="A16" s="4"/>
      <c r="B16" s="4"/>
      <c r="C16" s="5"/>
      <c r="D16" s="6"/>
      <c r="E16" s="11"/>
      <c r="F16" s="5"/>
      <c r="G16" s="7"/>
      <c r="H16" s="8"/>
      <c r="I16" s="8"/>
      <c r="J16" s="8"/>
      <c r="O16" s="4"/>
      <c r="R16" s="37"/>
      <c r="U16">
        <f t="shared" si="1"/>
        <v>0</v>
      </c>
    </row>
    <row r="17" spans="1:25" s="7" customFormat="1">
      <c r="A17" s="4"/>
      <c r="B17" s="4"/>
      <c r="C17" s="5"/>
      <c r="D17" s="6"/>
      <c r="E17" s="10" t="s">
        <v>10</v>
      </c>
      <c r="F17" s="9">
        <f>SUM(F3:F15)</f>
        <v>1029020.17</v>
      </c>
      <c r="H17" s="8"/>
      <c r="I17" s="8"/>
      <c r="J17" s="8"/>
      <c r="K17"/>
      <c r="L17"/>
      <c r="M17"/>
      <c r="N17"/>
      <c r="O17" s="4"/>
      <c r="P17"/>
      <c r="Q17"/>
      <c r="R17" s="37"/>
      <c r="S17"/>
      <c r="T17"/>
      <c r="U17">
        <f t="shared" si="1"/>
        <v>0</v>
      </c>
    </row>
    <row r="18" spans="1:25" s="7" customFormat="1">
      <c r="A18" s="4"/>
      <c r="B18" s="4"/>
      <c r="C18" s="5"/>
      <c r="D18" s="6"/>
      <c r="E18" s="10"/>
      <c r="F18" s="9"/>
      <c r="H18" s="8"/>
      <c r="I18" s="8"/>
      <c r="J18" s="8"/>
      <c r="K18"/>
      <c r="L18"/>
      <c r="M18"/>
      <c r="N18"/>
      <c r="O18" s="4"/>
      <c r="P18"/>
      <c r="Q18"/>
      <c r="R18" s="37"/>
      <c r="S18"/>
      <c r="T18"/>
      <c r="U18">
        <f t="shared" si="1"/>
        <v>0</v>
      </c>
    </row>
    <row r="19" spans="1:25" ht="15.75">
      <c r="A19" s="28" t="s">
        <v>71</v>
      </c>
      <c r="B19" s="4"/>
      <c r="C19" s="29">
        <v>355000</v>
      </c>
      <c r="D19" s="6">
        <v>1</v>
      </c>
      <c r="E19" s="11" t="s">
        <v>11</v>
      </c>
      <c r="F19" s="5">
        <f t="shared" ref="F19:F23" si="2">(C19*D19)</f>
        <v>355000</v>
      </c>
      <c r="G19" s="7" t="s">
        <v>13</v>
      </c>
      <c r="H19" s="8"/>
      <c r="I19" s="8"/>
      <c r="J19" s="8"/>
      <c r="K19" s="36">
        <f>C19</f>
        <v>355000</v>
      </c>
      <c r="N19" s="35">
        <f>C19-C19</f>
        <v>0</v>
      </c>
      <c r="O19" s="28" t="s">
        <v>71</v>
      </c>
      <c r="Q19" s="34">
        <f t="shared" ref="Q19:Q24" si="3">C19</f>
        <v>355000</v>
      </c>
      <c r="R19" s="37">
        <v>355000</v>
      </c>
      <c r="U19">
        <f t="shared" si="1"/>
        <v>0</v>
      </c>
      <c r="Y19">
        <v>1</v>
      </c>
    </row>
    <row r="20" spans="1:25">
      <c r="A20" s="4" t="s">
        <v>12</v>
      </c>
      <c r="B20" s="4"/>
      <c r="C20" s="5">
        <v>51453</v>
      </c>
      <c r="D20" s="6">
        <v>1</v>
      </c>
      <c r="E20" s="11"/>
      <c r="F20" s="5">
        <f t="shared" si="2"/>
        <v>51453</v>
      </c>
      <c r="G20" s="7"/>
      <c r="H20" s="8"/>
      <c r="I20" s="8"/>
      <c r="J20" s="8"/>
      <c r="M20" s="34">
        <f>C20</f>
        <v>51453</v>
      </c>
      <c r="O20" s="4" t="s">
        <v>12</v>
      </c>
      <c r="Q20" s="34">
        <f t="shared" si="3"/>
        <v>51453</v>
      </c>
      <c r="R20" s="37"/>
      <c r="T20">
        <v>51453</v>
      </c>
      <c r="U20">
        <f t="shared" si="1"/>
        <v>0</v>
      </c>
    </row>
    <row r="21" spans="1:25">
      <c r="A21" s="4" t="s">
        <v>56</v>
      </c>
      <c r="B21" s="4"/>
      <c r="C21" s="5">
        <v>40833</v>
      </c>
      <c r="D21" s="6">
        <v>1</v>
      </c>
      <c r="E21" s="11"/>
      <c r="F21" s="5">
        <f t="shared" si="2"/>
        <v>40833</v>
      </c>
      <c r="G21" s="7"/>
      <c r="H21" s="8"/>
      <c r="I21" s="8"/>
      <c r="J21" s="8"/>
      <c r="M21" s="34">
        <f>C21</f>
        <v>40833</v>
      </c>
      <c r="O21" s="4" t="s">
        <v>56</v>
      </c>
      <c r="Q21" s="34">
        <f t="shared" si="3"/>
        <v>40833</v>
      </c>
      <c r="R21" s="37"/>
      <c r="T21">
        <v>40833</v>
      </c>
      <c r="U21">
        <f t="shared" si="1"/>
        <v>0</v>
      </c>
    </row>
    <row r="22" spans="1:25">
      <c r="A22" s="4" t="s">
        <v>72</v>
      </c>
      <c r="B22" s="4"/>
      <c r="C22" s="5">
        <v>38334</v>
      </c>
      <c r="D22" s="6">
        <v>1</v>
      </c>
      <c r="E22" s="11"/>
      <c r="F22" s="5">
        <f t="shared" si="2"/>
        <v>38334</v>
      </c>
      <c r="G22" s="7"/>
      <c r="H22" s="8"/>
      <c r="I22" s="8"/>
      <c r="J22" s="8"/>
      <c r="L22" s="34">
        <f>C22</f>
        <v>38334</v>
      </c>
      <c r="O22" s="4" t="s">
        <v>72</v>
      </c>
      <c r="Q22" s="34">
        <f t="shared" si="3"/>
        <v>38334</v>
      </c>
      <c r="R22" s="37"/>
      <c r="T22">
        <v>38334</v>
      </c>
      <c r="U22">
        <f t="shared" si="1"/>
        <v>0</v>
      </c>
    </row>
    <row r="23" spans="1:25">
      <c r="A23" s="4" t="s">
        <v>73</v>
      </c>
      <c r="B23" s="4"/>
      <c r="C23" s="5">
        <v>59855</v>
      </c>
      <c r="D23" s="6">
        <v>1</v>
      </c>
      <c r="E23" s="11"/>
      <c r="F23" s="5">
        <f t="shared" si="2"/>
        <v>59855</v>
      </c>
      <c r="G23" s="7"/>
      <c r="H23" s="8">
        <v>0</v>
      </c>
      <c r="I23" s="8"/>
      <c r="J23" s="8"/>
      <c r="K23" s="36">
        <f>C23</f>
        <v>59855</v>
      </c>
      <c r="N23" s="35">
        <f>C23-C23</f>
        <v>0</v>
      </c>
      <c r="O23" s="4" t="s">
        <v>73</v>
      </c>
      <c r="Q23" s="34">
        <f t="shared" si="3"/>
        <v>59855</v>
      </c>
      <c r="R23" s="37"/>
      <c r="S23">
        <v>59855</v>
      </c>
      <c r="U23">
        <f t="shared" si="1"/>
        <v>0</v>
      </c>
    </row>
    <row r="24" spans="1:25">
      <c r="A24" s="4" t="s">
        <v>74</v>
      </c>
      <c r="B24" s="4"/>
      <c r="C24" s="8">
        <v>130000</v>
      </c>
      <c r="D24" s="6">
        <v>1</v>
      </c>
      <c r="E24" s="11"/>
      <c r="F24" s="5">
        <f>(C24*D24)</f>
        <v>130000</v>
      </c>
      <c r="G24" s="7"/>
      <c r="H24" s="8"/>
      <c r="I24" s="8"/>
      <c r="J24" s="8"/>
      <c r="L24" s="34">
        <f>C24</f>
        <v>130000</v>
      </c>
      <c r="O24" s="4" t="s">
        <v>74</v>
      </c>
      <c r="Q24" s="34">
        <f t="shared" si="3"/>
        <v>130000</v>
      </c>
      <c r="R24" s="37"/>
      <c r="S24">
        <v>40000</v>
      </c>
      <c r="T24">
        <v>90000</v>
      </c>
      <c r="U24">
        <f t="shared" si="1"/>
        <v>0</v>
      </c>
    </row>
    <row r="25" spans="1:25">
      <c r="A25" s="4" t="s">
        <v>60</v>
      </c>
      <c r="B25" s="4"/>
      <c r="C25" s="8">
        <v>150000</v>
      </c>
      <c r="D25" s="6">
        <v>1</v>
      </c>
      <c r="E25" s="11"/>
      <c r="F25" s="5">
        <f>(C25*D25)</f>
        <v>150000</v>
      </c>
      <c r="G25" s="7"/>
      <c r="H25" s="8"/>
      <c r="I25" s="8"/>
      <c r="J25" s="8"/>
      <c r="L25" s="34">
        <f>C25</f>
        <v>150000</v>
      </c>
      <c r="O25" s="4" t="s">
        <v>80</v>
      </c>
      <c r="P25" s="34">
        <f>C25</f>
        <v>150000</v>
      </c>
      <c r="R25" s="37"/>
      <c r="T25">
        <v>150000</v>
      </c>
      <c r="U25">
        <f t="shared" si="1"/>
        <v>0</v>
      </c>
    </row>
    <row r="26" spans="1:25" ht="30">
      <c r="A26" s="4" t="s">
        <v>78</v>
      </c>
      <c r="B26" s="4"/>
      <c r="C26" s="8">
        <v>160000</v>
      </c>
      <c r="D26" s="6">
        <v>1</v>
      </c>
      <c r="E26" s="11"/>
      <c r="F26" s="5">
        <f>(C26*D26)</f>
        <v>160000</v>
      </c>
      <c r="G26" s="7"/>
      <c r="H26" s="8"/>
      <c r="I26" s="8"/>
      <c r="J26" s="8"/>
      <c r="L26" s="34">
        <f>C26</f>
        <v>160000</v>
      </c>
      <c r="O26" s="4" t="s">
        <v>78</v>
      </c>
      <c r="Q26" s="34">
        <f>C26</f>
        <v>160000</v>
      </c>
      <c r="R26" s="37"/>
      <c r="T26">
        <v>160000</v>
      </c>
      <c r="U26">
        <f t="shared" si="1"/>
        <v>0</v>
      </c>
    </row>
    <row r="27" spans="1:25">
      <c r="A27" s="4" t="s">
        <v>79</v>
      </c>
      <c r="B27" s="4"/>
      <c r="C27" s="8">
        <v>76000</v>
      </c>
      <c r="D27" s="6">
        <v>1</v>
      </c>
      <c r="E27" s="11"/>
      <c r="F27" s="5">
        <f>(C27*D27)</f>
        <v>76000</v>
      </c>
      <c r="G27" s="7"/>
      <c r="H27" s="8"/>
      <c r="I27" s="8"/>
      <c r="J27" s="8"/>
      <c r="L27" s="34">
        <f>C27</f>
        <v>76000</v>
      </c>
      <c r="O27" s="4" t="s">
        <v>79</v>
      </c>
      <c r="P27" s="34">
        <f>C27</f>
        <v>76000</v>
      </c>
      <c r="R27" s="37"/>
      <c r="T27">
        <v>76000</v>
      </c>
      <c r="U27">
        <f t="shared" si="1"/>
        <v>0</v>
      </c>
    </row>
    <row r="28" spans="1:25">
      <c r="A28" s="4"/>
      <c r="B28" s="4"/>
      <c r="C28" s="5"/>
      <c r="D28" s="6"/>
      <c r="E28" s="11"/>
      <c r="F28" s="5"/>
      <c r="G28" s="7"/>
      <c r="H28" s="8"/>
      <c r="I28" s="8"/>
      <c r="J28" s="8"/>
      <c r="O28" s="4"/>
      <c r="R28" s="37"/>
      <c r="U28">
        <f t="shared" si="1"/>
        <v>0</v>
      </c>
    </row>
    <row r="29" spans="1:25" s="7" customFormat="1">
      <c r="A29" s="4"/>
      <c r="B29" s="4"/>
      <c r="C29" s="5"/>
      <c r="D29" s="6"/>
      <c r="E29" s="10" t="s">
        <v>14</v>
      </c>
      <c r="F29" s="9">
        <f>SUM(F19:F28)</f>
        <v>1061475</v>
      </c>
      <c r="H29" s="8"/>
      <c r="I29" s="8"/>
      <c r="J29" s="8"/>
      <c r="K29"/>
      <c r="L29"/>
      <c r="M29"/>
      <c r="N29"/>
      <c r="O29" s="4"/>
      <c r="P29"/>
      <c r="Q29"/>
      <c r="R29" s="37"/>
      <c r="S29"/>
      <c r="T29"/>
      <c r="U29">
        <f t="shared" si="1"/>
        <v>0</v>
      </c>
    </row>
    <row r="30" spans="1:25" s="17" customFormat="1">
      <c r="A30" s="15"/>
      <c r="B30" s="15"/>
      <c r="C30" s="14"/>
      <c r="D30" s="16"/>
      <c r="E30" s="13"/>
      <c r="F30" s="14"/>
      <c r="H30" s="8"/>
      <c r="I30" s="8"/>
      <c r="J30" s="8"/>
      <c r="K30"/>
      <c r="L30"/>
      <c r="M30"/>
      <c r="N30"/>
      <c r="O30" s="15"/>
      <c r="P30"/>
      <c r="Q30"/>
      <c r="R30" s="37"/>
      <c r="S30"/>
      <c r="T30"/>
      <c r="U30">
        <f t="shared" si="1"/>
        <v>0</v>
      </c>
    </row>
    <row r="31" spans="1:25" s="7" customFormat="1" ht="15.75">
      <c r="A31" s="28" t="s">
        <v>86</v>
      </c>
      <c r="B31" s="4"/>
      <c r="C31" s="29">
        <v>322900</v>
      </c>
      <c r="D31" s="6">
        <v>1</v>
      </c>
      <c r="E31" s="11" t="s">
        <v>8</v>
      </c>
      <c r="F31" s="5">
        <f>(C31*D31)</f>
        <v>322900</v>
      </c>
      <c r="G31" s="7" t="s">
        <v>13</v>
      </c>
      <c r="H31" s="8"/>
      <c r="I31" s="8"/>
      <c r="J31" s="8"/>
      <c r="K31"/>
      <c r="L31"/>
      <c r="M31"/>
      <c r="N31" s="34">
        <f>C31</f>
        <v>322900</v>
      </c>
      <c r="O31" s="28" t="s">
        <v>86</v>
      </c>
      <c r="P31"/>
      <c r="Q31" s="34">
        <f>C31</f>
        <v>322900</v>
      </c>
      <c r="R31" s="37">
        <v>322900</v>
      </c>
      <c r="S31"/>
      <c r="T31"/>
      <c r="U31">
        <f t="shared" si="1"/>
        <v>0</v>
      </c>
      <c r="Y31" s="7">
        <v>1</v>
      </c>
    </row>
    <row r="32" spans="1:25" ht="15.75">
      <c r="A32" s="28" t="s">
        <v>87</v>
      </c>
      <c r="B32" s="4"/>
      <c r="C32" s="29">
        <v>370740</v>
      </c>
      <c r="D32" s="6">
        <v>1</v>
      </c>
      <c r="E32" s="11" t="s">
        <v>8</v>
      </c>
      <c r="F32" s="5">
        <f>(C32*D32)</f>
        <v>370740</v>
      </c>
      <c r="G32" s="7" t="s">
        <v>13</v>
      </c>
      <c r="H32" s="8">
        <v>0</v>
      </c>
      <c r="I32" s="8"/>
      <c r="J32" s="8"/>
      <c r="N32" s="34">
        <f>C32</f>
        <v>370740</v>
      </c>
      <c r="O32" s="28" t="s">
        <v>87</v>
      </c>
      <c r="Q32" s="34">
        <f>C32</f>
        <v>370740</v>
      </c>
      <c r="R32" s="37">
        <f>Q32</f>
        <v>370740</v>
      </c>
      <c r="U32">
        <f t="shared" si="1"/>
        <v>0</v>
      </c>
      <c r="Y32">
        <v>1</v>
      </c>
    </row>
    <row r="33" spans="1:25" s="7" customFormat="1" ht="15.75">
      <c r="A33" s="28" t="s">
        <v>88</v>
      </c>
      <c r="B33" s="4"/>
      <c r="C33" s="29">
        <v>430000</v>
      </c>
      <c r="D33" s="6">
        <v>1</v>
      </c>
      <c r="E33" s="11" t="s">
        <v>8</v>
      </c>
      <c r="F33" s="5">
        <f t="shared" ref="F33" si="4">(C33*D33)</f>
        <v>430000</v>
      </c>
      <c r="G33" s="7" t="s">
        <v>13</v>
      </c>
      <c r="H33" s="8"/>
      <c r="I33" s="8"/>
      <c r="J33" s="8"/>
      <c r="K33"/>
      <c r="L33"/>
      <c r="M33" s="34">
        <f>C33</f>
        <v>430000</v>
      </c>
      <c r="N33"/>
      <c r="O33" s="28" t="s">
        <v>88</v>
      </c>
      <c r="P33" s="34">
        <f>C33</f>
        <v>430000</v>
      </c>
      <c r="Q33"/>
      <c r="R33" s="37">
        <v>430000</v>
      </c>
      <c r="S33"/>
      <c r="T33"/>
      <c r="U33">
        <f t="shared" si="1"/>
        <v>0</v>
      </c>
      <c r="X33" s="7">
        <v>1</v>
      </c>
    </row>
    <row r="34" spans="1:25" s="7" customFormat="1">
      <c r="A34" s="4" t="s">
        <v>51</v>
      </c>
      <c r="B34" s="4"/>
      <c r="C34" s="5">
        <v>12500</v>
      </c>
      <c r="D34" s="6">
        <v>1</v>
      </c>
      <c r="E34" s="11" t="s">
        <v>8</v>
      </c>
      <c r="F34" s="5">
        <f t="shared" ref="F34:F42" si="5">(C34*D34)</f>
        <v>12500</v>
      </c>
      <c r="H34" s="8">
        <v>0</v>
      </c>
      <c r="I34" s="8"/>
      <c r="J34" s="8"/>
      <c r="K34"/>
      <c r="L34" s="36">
        <f>C34</f>
        <v>12500</v>
      </c>
      <c r="M34"/>
      <c r="N34" s="34">
        <f>C34-C34</f>
        <v>0</v>
      </c>
      <c r="O34" s="4" t="s">
        <v>51</v>
      </c>
      <c r="P34"/>
      <c r="Q34" s="34">
        <f>C34</f>
        <v>12500</v>
      </c>
      <c r="R34" s="37"/>
      <c r="S34">
        <v>12500</v>
      </c>
      <c r="T34"/>
      <c r="U34">
        <f t="shared" si="1"/>
        <v>0</v>
      </c>
    </row>
    <row r="35" spans="1:25" s="7" customFormat="1">
      <c r="A35" s="4" t="s">
        <v>75</v>
      </c>
      <c r="B35" s="4"/>
      <c r="C35" s="32">
        <v>215238</v>
      </c>
      <c r="D35" s="6">
        <v>1</v>
      </c>
      <c r="E35" s="11"/>
      <c r="F35" s="5">
        <f t="shared" si="5"/>
        <v>215238</v>
      </c>
      <c r="H35" s="8">
        <v>0</v>
      </c>
      <c r="I35" s="8"/>
      <c r="J35" s="8"/>
      <c r="K35"/>
      <c r="L35"/>
      <c r="M35" s="34">
        <f>C35</f>
        <v>215238</v>
      </c>
      <c r="N35"/>
      <c r="O35" s="4" t="s">
        <v>75</v>
      </c>
      <c r="P35"/>
      <c r="Q35" s="34">
        <f>C35</f>
        <v>215238</v>
      </c>
      <c r="R35" s="37"/>
      <c r="S35">
        <v>169238</v>
      </c>
      <c r="T35">
        <v>46000</v>
      </c>
      <c r="U35">
        <f t="shared" si="1"/>
        <v>0</v>
      </c>
    </row>
    <row r="36" spans="1:25">
      <c r="A36" s="4" t="s">
        <v>55</v>
      </c>
      <c r="B36" s="4"/>
      <c r="C36" s="5">
        <v>80000</v>
      </c>
      <c r="D36" s="6">
        <v>1</v>
      </c>
      <c r="E36" s="11"/>
      <c r="F36" s="5">
        <f t="shared" si="5"/>
        <v>80000</v>
      </c>
      <c r="G36" s="7"/>
      <c r="H36" s="8"/>
      <c r="I36" s="8"/>
      <c r="J36" s="8"/>
      <c r="L36" s="34">
        <f>C36</f>
        <v>80000</v>
      </c>
      <c r="O36" s="4" t="s">
        <v>55</v>
      </c>
      <c r="Q36" s="34">
        <f>C36</f>
        <v>80000</v>
      </c>
      <c r="R36" s="37"/>
      <c r="T36">
        <v>80000</v>
      </c>
      <c r="U36">
        <f t="shared" si="1"/>
        <v>0</v>
      </c>
    </row>
    <row r="37" spans="1:25">
      <c r="A37" s="4" t="s">
        <v>16</v>
      </c>
      <c r="B37" s="4"/>
      <c r="C37" s="5">
        <v>59000</v>
      </c>
      <c r="D37" s="6">
        <v>1</v>
      </c>
      <c r="E37" s="11"/>
      <c r="F37" s="5">
        <f t="shared" si="5"/>
        <v>59000</v>
      </c>
      <c r="G37" s="7"/>
      <c r="H37" s="8"/>
      <c r="I37" s="8"/>
      <c r="J37" s="8"/>
      <c r="M37" s="34">
        <f>C37</f>
        <v>59000</v>
      </c>
      <c r="O37" s="4" t="s">
        <v>16</v>
      </c>
      <c r="P37" s="34">
        <f>C37</f>
        <v>59000</v>
      </c>
      <c r="R37" s="37"/>
      <c r="S37">
        <v>45000</v>
      </c>
      <c r="T37">
        <v>14000</v>
      </c>
      <c r="U37">
        <f t="shared" si="1"/>
        <v>0</v>
      </c>
    </row>
    <row r="38" spans="1:25">
      <c r="A38" s="4" t="s">
        <v>81</v>
      </c>
      <c r="B38" s="4"/>
      <c r="C38" s="5">
        <v>164000</v>
      </c>
      <c r="D38" s="6">
        <v>1</v>
      </c>
      <c r="E38" s="11"/>
      <c r="F38" s="5">
        <f t="shared" si="5"/>
        <v>164000</v>
      </c>
      <c r="G38" s="7"/>
      <c r="H38" s="8"/>
      <c r="I38" s="8"/>
      <c r="J38" s="8"/>
      <c r="L38" s="34">
        <f>C38</f>
        <v>164000</v>
      </c>
      <c r="O38" s="4" t="s">
        <v>58</v>
      </c>
      <c r="Q38" s="34">
        <f>C38</f>
        <v>164000</v>
      </c>
      <c r="R38" s="37"/>
      <c r="S38">
        <v>50000</v>
      </c>
      <c r="T38">
        <v>114000</v>
      </c>
      <c r="U38">
        <f t="shared" si="1"/>
        <v>0</v>
      </c>
    </row>
    <row r="39" spans="1:25">
      <c r="A39" s="4" t="s">
        <v>62</v>
      </c>
      <c r="B39" s="4"/>
      <c r="C39" s="5">
        <v>38566</v>
      </c>
      <c r="D39" s="6">
        <v>1</v>
      </c>
      <c r="E39" s="11"/>
      <c r="F39" s="5">
        <f t="shared" si="5"/>
        <v>38566</v>
      </c>
      <c r="G39" s="7"/>
      <c r="H39" s="8"/>
      <c r="I39" s="8"/>
      <c r="J39" s="8"/>
      <c r="M39" s="34">
        <f>C39</f>
        <v>38566</v>
      </c>
      <c r="O39" s="4" t="s">
        <v>62</v>
      </c>
      <c r="P39" s="34">
        <f>C39</f>
        <v>38566</v>
      </c>
      <c r="R39" s="37"/>
      <c r="T39" s="34">
        <f>P39</f>
        <v>38566</v>
      </c>
      <c r="U39">
        <f t="shared" si="1"/>
        <v>0</v>
      </c>
    </row>
    <row r="40" spans="1:25" s="7" customFormat="1">
      <c r="A40" s="4" t="s">
        <v>76</v>
      </c>
      <c r="B40" s="4"/>
      <c r="C40" s="5">
        <v>77000</v>
      </c>
      <c r="D40" s="6">
        <v>1</v>
      </c>
      <c r="E40" s="11"/>
      <c r="F40" s="5">
        <f t="shared" si="5"/>
        <v>77000</v>
      </c>
      <c r="H40" s="8">
        <v>0</v>
      </c>
      <c r="I40" s="8"/>
      <c r="J40" s="8"/>
      <c r="K40" s="34">
        <f>C40</f>
        <v>77000</v>
      </c>
      <c r="L40"/>
      <c r="M40"/>
      <c r="N40"/>
      <c r="O40" s="4" t="s">
        <v>77</v>
      </c>
      <c r="P40"/>
      <c r="Q40" s="34">
        <f>C40</f>
        <v>77000</v>
      </c>
      <c r="R40" s="37"/>
      <c r="S40"/>
      <c r="T40">
        <v>77000</v>
      </c>
      <c r="U40">
        <f t="shared" si="1"/>
        <v>0</v>
      </c>
    </row>
    <row r="41" spans="1:25" s="7" customFormat="1">
      <c r="A41" s="4" t="s">
        <v>83</v>
      </c>
      <c r="B41" s="4"/>
      <c r="C41" s="5">
        <v>9487</v>
      </c>
      <c r="D41" s="6">
        <v>1</v>
      </c>
      <c r="E41" s="11"/>
      <c r="F41" s="5">
        <f t="shared" si="5"/>
        <v>9487</v>
      </c>
      <c r="H41" s="8"/>
      <c r="I41" s="8"/>
      <c r="J41" s="8"/>
      <c r="K41"/>
      <c r="L41" s="34">
        <f>C41</f>
        <v>9487</v>
      </c>
      <c r="M41"/>
      <c r="N41"/>
      <c r="O41" s="4" t="s">
        <v>83</v>
      </c>
      <c r="P41"/>
      <c r="Q41" s="34">
        <f>C41</f>
        <v>9487</v>
      </c>
      <c r="R41" s="37"/>
      <c r="S41">
        <v>9487</v>
      </c>
      <c r="T41"/>
      <c r="U41">
        <f t="shared" si="1"/>
        <v>0</v>
      </c>
    </row>
    <row r="42" spans="1:25" s="7" customFormat="1" ht="30">
      <c r="A42" s="4" t="s">
        <v>84</v>
      </c>
      <c r="B42" s="4"/>
      <c r="C42" s="5">
        <v>16571</v>
      </c>
      <c r="D42" s="6">
        <v>1</v>
      </c>
      <c r="E42" s="11"/>
      <c r="F42" s="5">
        <f t="shared" si="5"/>
        <v>16571</v>
      </c>
      <c r="H42" s="8"/>
      <c r="I42" s="8"/>
      <c r="J42" s="8"/>
      <c r="K42"/>
      <c r="L42"/>
      <c r="M42" s="34">
        <f>C42</f>
        <v>16571</v>
      </c>
      <c r="N42"/>
      <c r="O42" s="4" t="s">
        <v>84</v>
      </c>
      <c r="P42"/>
      <c r="Q42" s="34">
        <f>C42</f>
        <v>16571</v>
      </c>
      <c r="R42" s="37"/>
      <c r="S42"/>
      <c r="T42">
        <v>16571</v>
      </c>
      <c r="U42">
        <f t="shared" si="1"/>
        <v>0</v>
      </c>
    </row>
    <row r="43" spans="1:25" s="7" customFormat="1">
      <c r="A43" s="4"/>
      <c r="B43" s="4"/>
      <c r="C43" s="5"/>
      <c r="D43" s="6"/>
      <c r="E43" s="11"/>
      <c r="F43" s="5"/>
      <c r="H43" s="8"/>
      <c r="I43" s="8"/>
      <c r="J43" s="8"/>
      <c r="K43"/>
      <c r="L43"/>
      <c r="M43"/>
      <c r="N43"/>
      <c r="O43" s="4"/>
      <c r="P43"/>
      <c r="Q43"/>
      <c r="R43" s="37"/>
      <c r="S43"/>
      <c r="T43"/>
      <c r="U43">
        <f t="shared" si="1"/>
        <v>0</v>
      </c>
    </row>
    <row r="44" spans="1:25" s="7" customFormat="1">
      <c r="A44" s="4"/>
      <c r="B44" s="4"/>
      <c r="C44" s="5"/>
      <c r="D44" s="6"/>
      <c r="E44" s="10" t="s">
        <v>17</v>
      </c>
      <c r="F44" s="9">
        <f>SUM(F31:F42)</f>
        <v>1796002</v>
      </c>
      <c r="H44" s="8"/>
      <c r="I44" s="8"/>
      <c r="J44" s="8"/>
      <c r="K44"/>
      <c r="L44"/>
      <c r="M44"/>
      <c r="N44"/>
      <c r="O44" s="4"/>
      <c r="P44"/>
      <c r="Q44"/>
      <c r="R44" s="37"/>
      <c r="S44"/>
      <c r="T44"/>
      <c r="U44">
        <f t="shared" si="1"/>
        <v>0</v>
      </c>
    </row>
    <row r="45" spans="1:25" s="17" customFormat="1">
      <c r="A45" s="15"/>
      <c r="B45" s="15"/>
      <c r="C45" s="14"/>
      <c r="D45" s="16"/>
      <c r="E45" s="13"/>
      <c r="F45" s="14"/>
      <c r="G45" s="14"/>
      <c r="H45" s="8"/>
      <c r="I45" s="8"/>
      <c r="J45" s="8"/>
      <c r="K45"/>
      <c r="L45"/>
      <c r="M45"/>
      <c r="N45"/>
      <c r="O45" s="15"/>
      <c r="P45"/>
      <c r="Q45"/>
      <c r="R45" s="37"/>
      <c r="S45"/>
      <c r="T45"/>
      <c r="U45">
        <f t="shared" si="1"/>
        <v>0</v>
      </c>
    </row>
    <row r="46" spans="1:25" s="7" customFormat="1" ht="15.75">
      <c r="A46" s="28" t="s">
        <v>93</v>
      </c>
      <c r="B46" s="4"/>
      <c r="C46" s="29">
        <v>401581</v>
      </c>
      <c r="D46" s="6">
        <v>1</v>
      </c>
      <c r="E46" s="11" t="s">
        <v>9</v>
      </c>
      <c r="F46" s="5">
        <f t="shared" ref="F46:F48" si="6">(C46*D46)</f>
        <v>401581</v>
      </c>
      <c r="G46" s="7" t="s">
        <v>13</v>
      </c>
      <c r="H46" s="8">
        <v>0</v>
      </c>
      <c r="I46" s="8"/>
      <c r="J46" s="8"/>
      <c r="K46"/>
      <c r="L46"/>
      <c r="M46"/>
      <c r="N46" s="34">
        <f>C46</f>
        <v>401581</v>
      </c>
      <c r="O46" s="28" t="s">
        <v>93</v>
      </c>
      <c r="P46"/>
      <c r="Q46" s="34">
        <f t="shared" ref="Q46:Q51" si="7">C46</f>
        <v>401581</v>
      </c>
      <c r="R46" s="37">
        <f>Q46</f>
        <v>401581</v>
      </c>
      <c r="S46"/>
      <c r="T46"/>
      <c r="U46">
        <f t="shared" si="1"/>
        <v>0</v>
      </c>
      <c r="Y46" s="7">
        <v>1</v>
      </c>
    </row>
    <row r="47" spans="1:25" s="7" customFormat="1" ht="15.75">
      <c r="A47" s="28" t="s">
        <v>94</v>
      </c>
      <c r="B47" s="4"/>
      <c r="C47" s="29">
        <v>421191</v>
      </c>
      <c r="D47" s="6">
        <v>1</v>
      </c>
      <c r="E47" s="11" t="s">
        <v>9</v>
      </c>
      <c r="F47" s="5">
        <f t="shared" si="6"/>
        <v>421191</v>
      </c>
      <c r="G47" s="7" t="s">
        <v>13</v>
      </c>
      <c r="H47" s="8">
        <v>0</v>
      </c>
      <c r="I47" s="8"/>
      <c r="J47" s="8"/>
      <c r="K47"/>
      <c r="L47"/>
      <c r="M47"/>
      <c r="N47" s="34">
        <f>C47</f>
        <v>421191</v>
      </c>
      <c r="O47" s="28" t="s">
        <v>94</v>
      </c>
      <c r="P47"/>
      <c r="Q47" s="34">
        <f t="shared" si="7"/>
        <v>421191</v>
      </c>
      <c r="R47" s="37">
        <f>Q47</f>
        <v>421191</v>
      </c>
      <c r="S47"/>
      <c r="T47"/>
      <c r="U47">
        <f t="shared" si="1"/>
        <v>0</v>
      </c>
      <c r="Y47" s="7">
        <v>1</v>
      </c>
    </row>
    <row r="48" spans="1:25" s="7" customFormat="1" ht="15.75">
      <c r="A48" s="28" t="s">
        <v>89</v>
      </c>
      <c r="B48" s="4"/>
      <c r="C48" s="33">
        <v>1054721</v>
      </c>
      <c r="D48" s="6">
        <v>1</v>
      </c>
      <c r="E48" s="19" t="s">
        <v>9</v>
      </c>
      <c r="F48" s="5">
        <f t="shared" si="6"/>
        <v>1054721</v>
      </c>
      <c r="G48" s="7" t="s">
        <v>13</v>
      </c>
      <c r="H48" s="8">
        <v>0</v>
      </c>
      <c r="I48" s="8"/>
      <c r="J48" s="8"/>
      <c r="K48"/>
      <c r="L48"/>
      <c r="M48"/>
      <c r="N48" s="34">
        <f>C48</f>
        <v>1054721</v>
      </c>
      <c r="O48" s="28" t="s">
        <v>89</v>
      </c>
      <c r="Q48" s="34">
        <f t="shared" si="7"/>
        <v>1054721</v>
      </c>
      <c r="R48" s="37">
        <f>Q48</f>
        <v>1054721</v>
      </c>
      <c r="S48"/>
      <c r="T48"/>
      <c r="U48">
        <f t="shared" si="1"/>
        <v>0</v>
      </c>
      <c r="Y48" s="7">
        <v>1</v>
      </c>
    </row>
    <row r="49" spans="1:30" s="7" customFormat="1" ht="15.75">
      <c r="A49" s="28" t="s">
        <v>90</v>
      </c>
      <c r="B49" s="4"/>
      <c r="C49" s="33">
        <v>448003</v>
      </c>
      <c r="D49" s="6">
        <v>1</v>
      </c>
      <c r="E49" s="11" t="s">
        <v>9</v>
      </c>
      <c r="F49" s="5">
        <f t="shared" ref="F49:F52" si="8">(C49*D49)</f>
        <v>448003</v>
      </c>
      <c r="G49" s="7" t="s">
        <v>13</v>
      </c>
      <c r="H49" s="8">
        <v>0</v>
      </c>
      <c r="I49" s="8"/>
      <c r="J49" s="8"/>
      <c r="K49"/>
      <c r="L49"/>
      <c r="M49"/>
      <c r="N49" s="34">
        <f>C49</f>
        <v>448003</v>
      </c>
      <c r="O49" s="28" t="s">
        <v>90</v>
      </c>
      <c r="P49"/>
      <c r="Q49" s="34">
        <f t="shared" si="7"/>
        <v>448003</v>
      </c>
      <c r="R49" s="37">
        <f>Q49</f>
        <v>448003</v>
      </c>
      <c r="S49"/>
      <c r="T49"/>
      <c r="U49">
        <f t="shared" si="1"/>
        <v>0</v>
      </c>
      <c r="Y49" s="7">
        <v>1</v>
      </c>
    </row>
    <row r="50" spans="1:30" s="7" customFormat="1" ht="15.75">
      <c r="A50" s="28" t="s">
        <v>95</v>
      </c>
      <c r="B50" s="4"/>
      <c r="C50" s="29">
        <v>360000</v>
      </c>
      <c r="D50" s="6">
        <v>1</v>
      </c>
      <c r="E50" s="11" t="s">
        <v>9</v>
      </c>
      <c r="F50" s="5">
        <f t="shared" si="8"/>
        <v>360000</v>
      </c>
      <c r="G50" s="7" t="s">
        <v>13</v>
      </c>
      <c r="H50" s="8">
        <v>0</v>
      </c>
      <c r="I50" s="8"/>
      <c r="J50" s="8"/>
      <c r="K50" s="34">
        <f>C50</f>
        <v>360000</v>
      </c>
      <c r="L50"/>
      <c r="M50"/>
      <c r="N50"/>
      <c r="O50" s="28" t="s">
        <v>95</v>
      </c>
      <c r="P50"/>
      <c r="Q50" s="34">
        <f t="shared" si="7"/>
        <v>360000</v>
      </c>
      <c r="R50" s="37">
        <v>360000</v>
      </c>
      <c r="S50"/>
      <c r="T50"/>
      <c r="U50">
        <f t="shared" si="1"/>
        <v>0</v>
      </c>
      <c r="V50" s="7">
        <v>1</v>
      </c>
    </row>
    <row r="51" spans="1:30" s="7" customFormat="1" ht="15.75">
      <c r="A51" s="28" t="s">
        <v>91</v>
      </c>
      <c r="B51" s="4"/>
      <c r="C51" s="29">
        <v>200835</v>
      </c>
      <c r="D51" s="6">
        <v>1</v>
      </c>
      <c r="E51" s="19" t="s">
        <v>9</v>
      </c>
      <c r="F51" s="5">
        <f t="shared" si="8"/>
        <v>200835</v>
      </c>
      <c r="G51" s="7" t="s">
        <v>13</v>
      </c>
      <c r="H51" s="8">
        <v>0</v>
      </c>
      <c r="I51" s="8"/>
      <c r="J51" s="8"/>
      <c r="K51" s="34">
        <f>C51</f>
        <v>200835</v>
      </c>
      <c r="L51"/>
      <c r="M51"/>
      <c r="N51"/>
      <c r="O51" s="28" t="s">
        <v>91</v>
      </c>
      <c r="P51"/>
      <c r="Q51" s="34">
        <f t="shared" si="7"/>
        <v>200835</v>
      </c>
      <c r="R51" s="37">
        <v>200835</v>
      </c>
      <c r="S51"/>
      <c r="T51"/>
      <c r="U51">
        <f t="shared" si="1"/>
        <v>0</v>
      </c>
      <c r="V51" s="7">
        <v>1</v>
      </c>
    </row>
    <row r="52" spans="1:30" s="7" customFormat="1" ht="15.75">
      <c r="A52" s="28" t="s">
        <v>92</v>
      </c>
      <c r="B52" s="4"/>
      <c r="C52" s="29">
        <v>346500</v>
      </c>
      <c r="D52" s="6">
        <v>1</v>
      </c>
      <c r="E52" s="19" t="s">
        <v>9</v>
      </c>
      <c r="F52" s="5">
        <f t="shared" si="8"/>
        <v>346500</v>
      </c>
      <c r="G52" s="7" t="s">
        <v>13</v>
      </c>
      <c r="H52" s="8"/>
      <c r="I52" s="8"/>
      <c r="J52" s="8"/>
      <c r="K52"/>
      <c r="L52"/>
      <c r="M52" s="34">
        <f>C52</f>
        <v>346500</v>
      </c>
      <c r="N52"/>
      <c r="O52" s="28" t="s">
        <v>92</v>
      </c>
      <c r="P52" s="34">
        <f>C52</f>
        <v>346500</v>
      </c>
      <c r="Q52"/>
      <c r="R52" s="37">
        <f>P52</f>
        <v>346500</v>
      </c>
      <c r="S52"/>
      <c r="T52"/>
      <c r="U52">
        <f t="shared" si="1"/>
        <v>0</v>
      </c>
      <c r="X52" s="7">
        <v>1</v>
      </c>
    </row>
    <row r="53" spans="1:30">
      <c r="A53" s="4" t="s">
        <v>18</v>
      </c>
      <c r="B53" s="4"/>
      <c r="C53" s="5">
        <v>47252</v>
      </c>
      <c r="D53" s="6">
        <v>1</v>
      </c>
      <c r="E53" s="19" t="s">
        <v>7</v>
      </c>
      <c r="F53" s="5">
        <f t="shared" ref="F53:F59" si="9">(C53*D53)</f>
        <v>47252</v>
      </c>
      <c r="G53" s="7"/>
      <c r="H53" s="8">
        <v>0</v>
      </c>
      <c r="I53" s="8"/>
      <c r="J53" s="8"/>
      <c r="M53" s="34">
        <f>C53</f>
        <v>47252</v>
      </c>
      <c r="O53" s="4" t="s">
        <v>18</v>
      </c>
      <c r="Q53" s="34">
        <f t="shared" ref="Q53:Q59" si="10">C53</f>
        <v>47252</v>
      </c>
      <c r="R53" s="37"/>
      <c r="T53">
        <v>47252</v>
      </c>
      <c r="U53">
        <f t="shared" si="1"/>
        <v>0</v>
      </c>
    </row>
    <row r="54" spans="1:30">
      <c r="A54" s="4" t="s">
        <v>50</v>
      </c>
      <c r="B54" s="4"/>
      <c r="C54" s="8">
        <v>70000</v>
      </c>
      <c r="D54" s="6">
        <v>1</v>
      </c>
      <c r="E54" s="19" t="s">
        <v>8</v>
      </c>
      <c r="F54" s="5">
        <f t="shared" si="9"/>
        <v>70000</v>
      </c>
      <c r="G54" s="7"/>
      <c r="H54" s="8"/>
      <c r="I54" s="8"/>
      <c r="J54" s="8"/>
      <c r="K54" s="34">
        <f>C54</f>
        <v>70000</v>
      </c>
      <c r="O54" s="4" t="s">
        <v>50</v>
      </c>
      <c r="Q54" s="34">
        <f t="shared" si="10"/>
        <v>70000</v>
      </c>
      <c r="R54" s="37"/>
      <c r="T54">
        <v>70000</v>
      </c>
      <c r="U54">
        <f t="shared" si="1"/>
        <v>0</v>
      </c>
    </row>
    <row r="55" spans="1:30">
      <c r="A55" s="4" t="s">
        <v>57</v>
      </c>
      <c r="B55" s="4"/>
      <c r="C55" s="5">
        <v>55932</v>
      </c>
      <c r="D55" s="6">
        <v>1</v>
      </c>
      <c r="E55" s="19" t="s">
        <v>9</v>
      </c>
      <c r="F55" s="5">
        <f t="shared" si="9"/>
        <v>55932</v>
      </c>
      <c r="G55" s="7"/>
      <c r="H55" s="8"/>
      <c r="I55" s="8"/>
      <c r="J55" s="8"/>
      <c r="L55" s="23"/>
      <c r="M55" s="21">
        <f>C55</f>
        <v>55932</v>
      </c>
      <c r="N55" s="21"/>
      <c r="O55" s="4" t="s">
        <v>57</v>
      </c>
      <c r="P55" s="21"/>
      <c r="Q55" s="21">
        <f t="shared" si="10"/>
        <v>55932</v>
      </c>
      <c r="R55" s="37"/>
      <c r="S55" s="21"/>
      <c r="T55" s="21">
        <v>55932</v>
      </c>
      <c r="U55">
        <f t="shared" si="1"/>
        <v>0</v>
      </c>
    </row>
    <row r="56" spans="1:30">
      <c r="A56" s="4" t="s">
        <v>61</v>
      </c>
      <c r="B56" s="4"/>
      <c r="C56" s="5">
        <v>14375</v>
      </c>
      <c r="D56" s="6">
        <v>1</v>
      </c>
      <c r="E56" s="11"/>
      <c r="F56" s="5">
        <f t="shared" si="9"/>
        <v>14375</v>
      </c>
      <c r="G56" s="7"/>
      <c r="H56" s="8"/>
      <c r="I56" s="8"/>
      <c r="J56" s="8"/>
      <c r="K56" s="36">
        <f>C56</f>
        <v>14375</v>
      </c>
      <c r="L56" s="23"/>
      <c r="M56" s="21"/>
      <c r="N56" s="23">
        <f>C56-C56</f>
        <v>0</v>
      </c>
      <c r="O56" s="4" t="s">
        <v>61</v>
      </c>
      <c r="P56" s="21"/>
      <c r="Q56" s="21">
        <f t="shared" si="10"/>
        <v>14375</v>
      </c>
      <c r="R56" s="37"/>
      <c r="S56" s="21">
        <v>14375</v>
      </c>
      <c r="T56" s="21"/>
      <c r="U56">
        <f t="shared" si="1"/>
        <v>0</v>
      </c>
    </row>
    <row r="57" spans="1:30">
      <c r="A57" s="4" t="s">
        <v>101</v>
      </c>
      <c r="B57" s="4"/>
      <c r="C57" s="5">
        <v>70000</v>
      </c>
      <c r="D57" s="6">
        <v>1</v>
      </c>
      <c r="E57" s="11"/>
      <c r="F57" s="5">
        <f t="shared" si="9"/>
        <v>70000</v>
      </c>
      <c r="G57" s="7"/>
      <c r="H57" s="8"/>
      <c r="I57" s="8"/>
      <c r="J57" s="8"/>
      <c r="L57" s="23"/>
      <c r="M57" s="21">
        <f>C57</f>
        <v>70000</v>
      </c>
      <c r="N57" s="23"/>
      <c r="O57" s="4" t="s">
        <v>101</v>
      </c>
      <c r="P57" s="21"/>
      <c r="Q57" s="21">
        <f t="shared" si="10"/>
        <v>70000</v>
      </c>
      <c r="R57" s="37"/>
      <c r="S57" s="21">
        <f>Q57</f>
        <v>70000</v>
      </c>
      <c r="T57" s="21"/>
      <c r="U57">
        <f t="shared" si="1"/>
        <v>0</v>
      </c>
    </row>
    <row r="58" spans="1:30">
      <c r="A58" s="4" t="s">
        <v>102</v>
      </c>
      <c r="B58" s="4"/>
      <c r="C58" s="5">
        <v>52000</v>
      </c>
      <c r="D58" s="6">
        <v>1</v>
      </c>
      <c r="E58" s="11"/>
      <c r="F58" s="5">
        <f t="shared" si="9"/>
        <v>52000</v>
      </c>
      <c r="G58" s="7"/>
      <c r="H58" s="8"/>
      <c r="I58" s="8"/>
      <c r="J58" s="8"/>
      <c r="K58" s="34">
        <f>C58</f>
        <v>52000</v>
      </c>
      <c r="L58" s="23"/>
      <c r="M58" s="21"/>
      <c r="N58" s="23"/>
      <c r="O58" s="4" t="s">
        <v>102</v>
      </c>
      <c r="P58" s="21"/>
      <c r="Q58" s="21">
        <f t="shared" si="10"/>
        <v>52000</v>
      </c>
      <c r="R58" s="37"/>
      <c r="S58" s="21"/>
      <c r="T58" s="21">
        <f>Q58</f>
        <v>52000</v>
      </c>
      <c r="U58">
        <f t="shared" si="1"/>
        <v>0</v>
      </c>
    </row>
    <row r="59" spans="1:30">
      <c r="A59" s="4" t="s">
        <v>96</v>
      </c>
      <c r="B59" s="4"/>
      <c r="C59" s="5">
        <v>93600</v>
      </c>
      <c r="D59" s="6">
        <v>1</v>
      </c>
      <c r="E59" s="11"/>
      <c r="F59" s="5">
        <f t="shared" si="9"/>
        <v>93600</v>
      </c>
      <c r="G59" s="7"/>
      <c r="H59" s="8"/>
      <c r="I59" s="8"/>
      <c r="J59" s="8"/>
      <c r="L59" s="23"/>
      <c r="M59" s="21"/>
      <c r="N59" s="21">
        <f>C59</f>
        <v>93600</v>
      </c>
      <c r="O59" s="4" t="s">
        <v>96</v>
      </c>
      <c r="P59" s="21"/>
      <c r="Q59" s="21">
        <f t="shared" si="10"/>
        <v>93600</v>
      </c>
      <c r="R59" s="37"/>
      <c r="S59" s="21">
        <f>Q59-T59</f>
        <v>71142</v>
      </c>
      <c r="T59" s="21">
        <v>22458</v>
      </c>
      <c r="U59">
        <f t="shared" si="1"/>
        <v>0</v>
      </c>
    </row>
    <row r="60" spans="1:30">
      <c r="A60" s="4"/>
      <c r="B60" s="4"/>
      <c r="C60" s="5"/>
      <c r="D60" s="6"/>
      <c r="E60" s="11"/>
      <c r="F60" s="5"/>
      <c r="G60" s="7"/>
      <c r="H60" s="8"/>
      <c r="I60" s="8"/>
      <c r="J60" s="8"/>
      <c r="L60" s="23"/>
      <c r="M60" s="21"/>
      <c r="N60" s="21"/>
      <c r="O60" s="4"/>
      <c r="P60" s="21"/>
      <c r="Q60" s="21"/>
      <c r="R60" s="37"/>
      <c r="S60" s="21"/>
      <c r="T60" s="21"/>
    </row>
    <row r="61" spans="1:30" s="7" customFormat="1">
      <c r="A61" s="4"/>
      <c r="B61" s="4"/>
      <c r="C61" s="5"/>
      <c r="D61" s="6"/>
      <c r="E61" s="10" t="s">
        <v>19</v>
      </c>
      <c r="F61" s="9">
        <f>SUM(F46:F59)</f>
        <v>3635990</v>
      </c>
      <c r="K61" s="7" t="s">
        <v>42</v>
      </c>
      <c r="L61" s="7" t="s">
        <v>41</v>
      </c>
      <c r="M61" s="7" t="s">
        <v>43</v>
      </c>
      <c r="N61" s="7" t="s">
        <v>44</v>
      </c>
      <c r="O61" s="7" t="s">
        <v>21</v>
      </c>
      <c r="P61" s="7" t="s">
        <v>22</v>
      </c>
      <c r="Q61" s="7" t="s">
        <v>27</v>
      </c>
      <c r="R61" s="7" t="s">
        <v>45</v>
      </c>
      <c r="S61" s="7" t="s">
        <v>25</v>
      </c>
      <c r="T61" s="7" t="s">
        <v>46</v>
      </c>
    </row>
    <row r="62" spans="1:30" s="17" customFormat="1">
      <c r="A62" s="15"/>
      <c r="B62" s="15"/>
      <c r="C62" s="14">
        <f>F63-G62</f>
        <v>0</v>
      </c>
      <c r="D62" s="16"/>
      <c r="E62" s="13" t="s">
        <v>15</v>
      </c>
      <c r="F62" s="14">
        <f>SUM(F2+F17+F29+F44+F61)</f>
        <v>7522487.1699999999</v>
      </c>
      <c r="G62" s="14"/>
      <c r="H62" s="14">
        <f>SUM(H3:H53)</f>
        <v>0</v>
      </c>
      <c r="I62" s="14">
        <f>SUM(I3:I53)</f>
        <v>0</v>
      </c>
      <c r="J62" s="14">
        <f>SUM(J3:J53)</f>
        <v>0</v>
      </c>
      <c r="K62" s="27">
        <f>SUM(K2:K60)</f>
        <v>1331389.17</v>
      </c>
      <c r="L62" s="27">
        <f t="shared" ref="L62:Y62" si="11">SUM(L2:L60)</f>
        <v>1199494</v>
      </c>
      <c r="M62" s="27">
        <f t="shared" si="11"/>
        <v>1878868</v>
      </c>
      <c r="N62" s="27">
        <f>SUM(N2:N60)</f>
        <v>3112736</v>
      </c>
      <c r="P62" s="27">
        <f t="shared" si="11"/>
        <v>1812589</v>
      </c>
      <c r="Q62" s="27">
        <f t="shared" si="11"/>
        <v>5709898.1699999999</v>
      </c>
      <c r="R62" s="27">
        <f>SUM(R2:R60)</f>
        <v>4711471</v>
      </c>
      <c r="S62" s="27">
        <f t="shared" si="11"/>
        <v>758397</v>
      </c>
      <c r="T62" s="27">
        <f t="shared" si="11"/>
        <v>2052619.17</v>
      </c>
      <c r="U62"/>
      <c r="V62" s="27">
        <f t="shared" si="11"/>
        <v>2</v>
      </c>
      <c r="W62" s="27">
        <f t="shared" si="11"/>
        <v>0</v>
      </c>
      <c r="X62" s="27">
        <f t="shared" si="11"/>
        <v>2</v>
      </c>
      <c r="Y62" s="27">
        <f t="shared" si="11"/>
        <v>7</v>
      </c>
    </row>
    <row r="63" spans="1:30" s="7" customFormat="1">
      <c r="A63" s="4"/>
      <c r="B63" s="4"/>
      <c r="C63" s="14"/>
      <c r="D63" s="16"/>
      <c r="E63" s="19"/>
      <c r="F63" s="14"/>
      <c r="R63" s="7">
        <f>R62/11</f>
        <v>428315.54545454547</v>
      </c>
      <c r="Z63" s="7" t="e">
        <f>#REF!/16</f>
        <v>#REF!</v>
      </c>
      <c r="AA63" s="22" t="e">
        <f>#REF!/17</f>
        <v>#REF!</v>
      </c>
      <c r="AC63"/>
      <c r="AD63"/>
    </row>
    <row r="66" spans="1:30">
      <c r="A66" s="24" t="s">
        <v>36</v>
      </c>
      <c r="B66" s="25">
        <v>297250</v>
      </c>
      <c r="AC66" s="7"/>
      <c r="AD66" s="7"/>
    </row>
    <row r="67" spans="1:30">
      <c r="A67" s="24" t="s">
        <v>37</v>
      </c>
      <c r="B67" s="26">
        <v>301000</v>
      </c>
      <c r="AC67" s="7"/>
      <c r="AD67" s="7"/>
    </row>
    <row r="68" spans="1:30">
      <c r="A68" s="24" t="s">
        <v>38</v>
      </c>
      <c r="B68" s="26">
        <v>425000</v>
      </c>
      <c r="AC68" s="7"/>
      <c r="AD68" s="7"/>
    </row>
    <row r="69" spans="1:30">
      <c r="A69" s="24" t="s">
        <v>39</v>
      </c>
      <c r="B69" s="26">
        <v>1624300</v>
      </c>
      <c r="AC69" s="7"/>
      <c r="AD69" s="7"/>
    </row>
    <row r="70" spans="1:30">
      <c r="A70" s="24"/>
      <c r="B70" s="25"/>
      <c r="AC70" s="7"/>
      <c r="AD70" s="7"/>
    </row>
    <row r="71" spans="1:30">
      <c r="A71" s="24" t="s">
        <v>28</v>
      </c>
      <c r="B71" s="26">
        <v>938133</v>
      </c>
      <c r="AC71" s="7"/>
      <c r="AD71" s="7"/>
    </row>
    <row r="72" spans="1:30">
      <c r="A72" s="24" t="s">
        <v>29</v>
      </c>
      <c r="B72" s="26">
        <v>1119500</v>
      </c>
      <c r="AC72" s="7"/>
      <c r="AD72" s="7"/>
    </row>
    <row r="73" spans="1:30">
      <c r="A73" s="24" t="s">
        <v>30</v>
      </c>
      <c r="B73" s="26">
        <v>1450710</v>
      </c>
      <c r="AC73" s="7"/>
      <c r="AD73" s="7"/>
    </row>
    <row r="74" spans="1:30">
      <c r="A74" s="24" t="s">
        <v>31</v>
      </c>
      <c r="B74" s="26">
        <v>905728</v>
      </c>
      <c r="AC74" s="7"/>
      <c r="AD74" s="7"/>
    </row>
    <row r="75" spans="1:30">
      <c r="A75" s="24"/>
      <c r="B75" s="25"/>
      <c r="AC75" s="7"/>
      <c r="AD75" s="7"/>
    </row>
    <row r="76" spans="1:30">
      <c r="A76" s="24" t="s">
        <v>32</v>
      </c>
      <c r="B76" s="26">
        <v>1954320</v>
      </c>
      <c r="AC76" s="7"/>
      <c r="AD76" s="7"/>
    </row>
    <row r="77" spans="1:30">
      <c r="A77" s="24" t="s">
        <v>33</v>
      </c>
      <c r="B77" s="26">
        <v>2788000</v>
      </c>
      <c r="AC77" s="7"/>
      <c r="AD77" s="7"/>
    </row>
    <row r="78" spans="1:30">
      <c r="A78" s="24" t="s">
        <v>34</v>
      </c>
      <c r="B78" s="26">
        <v>2018000</v>
      </c>
      <c r="AC78" s="7"/>
      <c r="AD78" s="7"/>
    </row>
    <row r="79" spans="1:30">
      <c r="A79" s="24" t="s">
        <v>35</v>
      </c>
      <c r="B79" s="26">
        <v>2969217</v>
      </c>
      <c r="AC79" s="7"/>
      <c r="AD79" s="7"/>
    </row>
    <row r="81" spans="1:2">
      <c r="A81" s="24" t="s">
        <v>63</v>
      </c>
      <c r="B81" s="26">
        <v>2180183</v>
      </c>
    </row>
    <row r="82" spans="1:2">
      <c r="A82" s="24" t="s">
        <v>64</v>
      </c>
      <c r="B82" s="26">
        <v>1609880</v>
      </c>
    </row>
    <row r="83" spans="1:2">
      <c r="A83" s="24" t="s">
        <v>65</v>
      </c>
      <c r="B83" s="26">
        <v>1937866</v>
      </c>
    </row>
    <row r="84" spans="1:2">
      <c r="A84" s="24" t="s">
        <v>66</v>
      </c>
      <c r="B84" s="26">
        <v>2805894</v>
      </c>
    </row>
    <row r="85" spans="1:2">
      <c r="A85" s="24"/>
      <c r="B85" s="26"/>
    </row>
    <row r="86" spans="1:2">
      <c r="A86" s="24" t="s">
        <v>97</v>
      </c>
      <c r="B86" s="26">
        <f>F17</f>
        <v>1029020.17</v>
      </c>
    </row>
    <row r="87" spans="1:2">
      <c r="A87" s="24" t="s">
        <v>98</v>
      </c>
      <c r="B87" s="26">
        <f>F29</f>
        <v>1061475</v>
      </c>
    </row>
    <row r="88" spans="1:2">
      <c r="A88" s="24" t="s">
        <v>99</v>
      </c>
      <c r="B88" s="26">
        <f>F44</f>
        <v>1796002</v>
      </c>
    </row>
    <row r="89" spans="1:2">
      <c r="A89" s="24" t="s">
        <v>100</v>
      </c>
      <c r="B89" s="26">
        <f>F61</f>
        <v>3635990</v>
      </c>
    </row>
    <row r="91" spans="1:2">
      <c r="A91" s="31">
        <v>2004</v>
      </c>
      <c r="B91" s="30">
        <v>1</v>
      </c>
    </row>
    <row r="92" spans="1:2">
      <c r="A92" s="31">
        <v>2006</v>
      </c>
      <c r="B92" s="30">
        <v>2</v>
      </c>
    </row>
    <row r="93" spans="1:2">
      <c r="A93" s="31">
        <v>2007</v>
      </c>
      <c r="B93" s="30">
        <v>2</v>
      </c>
    </row>
    <row r="94" spans="1:2">
      <c r="A94" s="31">
        <v>2008</v>
      </c>
      <c r="B94" s="30">
        <v>5</v>
      </c>
    </row>
    <row r="95" spans="1:2">
      <c r="A95" s="31">
        <v>2009</v>
      </c>
      <c r="B95" s="30">
        <v>11</v>
      </c>
    </row>
    <row r="96" spans="1:2">
      <c r="A96" s="31">
        <v>2010</v>
      </c>
      <c r="B96" s="30">
        <v>19</v>
      </c>
    </row>
    <row r="97" spans="1:2">
      <c r="A97" s="31">
        <v>2011</v>
      </c>
      <c r="B97" s="30">
        <v>28</v>
      </c>
    </row>
    <row r="98" spans="1:2">
      <c r="A98" s="31">
        <v>2012</v>
      </c>
      <c r="B98" s="30">
        <v>44</v>
      </c>
    </row>
    <row r="99" spans="1:2">
      <c r="A99" s="31">
        <v>2013</v>
      </c>
      <c r="B99" s="30">
        <v>58</v>
      </c>
    </row>
    <row r="100" spans="1:2">
      <c r="A100" s="31">
        <v>2014</v>
      </c>
      <c r="B100" s="30">
        <v>69</v>
      </c>
    </row>
    <row r="107" spans="1:2">
      <c r="A107" t="s">
        <v>42</v>
      </c>
      <c r="B107">
        <v>12</v>
      </c>
    </row>
    <row r="108" spans="1:2">
      <c r="A108" t="s">
        <v>41</v>
      </c>
      <c r="B108">
        <v>15</v>
      </c>
    </row>
    <row r="109" spans="1:2">
      <c r="A109" t="s">
        <v>43</v>
      </c>
      <c r="B109">
        <v>20</v>
      </c>
    </row>
    <row r="110" spans="1:2">
      <c r="A110" t="s">
        <v>67</v>
      </c>
      <c r="B110">
        <v>22</v>
      </c>
    </row>
    <row r="125" spans="1:2">
      <c r="A125" t="s">
        <v>42</v>
      </c>
      <c r="B125">
        <v>2</v>
      </c>
    </row>
    <row r="126" spans="1:2">
      <c r="A126" t="s">
        <v>41</v>
      </c>
      <c r="B126">
        <v>0</v>
      </c>
    </row>
    <row r="127" spans="1:2">
      <c r="A127" t="s">
        <v>43</v>
      </c>
      <c r="B127">
        <v>2</v>
      </c>
    </row>
    <row r="128" spans="1:2">
      <c r="A128" t="s">
        <v>67</v>
      </c>
      <c r="B128">
        <v>7</v>
      </c>
    </row>
    <row r="144" spans="1:3">
      <c r="A144" t="s">
        <v>42</v>
      </c>
      <c r="B144">
        <v>4868</v>
      </c>
      <c r="C144" s="38">
        <f>B144/$B$148</f>
        <v>0.12886488775942398</v>
      </c>
    </row>
    <row r="145" spans="1:3">
      <c r="A145" t="s">
        <v>41</v>
      </c>
      <c r="B145">
        <v>10647</v>
      </c>
      <c r="C145" s="38">
        <f t="shared" ref="C145:C147" si="12">B145/$B$148</f>
        <v>0.28184561626429477</v>
      </c>
    </row>
    <row r="146" spans="1:3">
      <c r="A146" t="s">
        <v>43</v>
      </c>
      <c r="B146">
        <v>11359</v>
      </c>
      <c r="C146" s="38">
        <f t="shared" si="12"/>
        <v>0.30069356204997882</v>
      </c>
    </row>
    <row r="147" spans="1:3">
      <c r="A147" t="s">
        <v>67</v>
      </c>
      <c r="B147">
        <v>10902</v>
      </c>
      <c r="C147" s="38">
        <f t="shared" si="12"/>
        <v>0.28859593392630239</v>
      </c>
    </row>
    <row r="148" spans="1:3">
      <c r="B148">
        <f>SUM(B144:B147)</f>
        <v>37776</v>
      </c>
    </row>
  </sheetData>
  <sortState ref="A53:G68">
    <sortCondition ref="E53:E68"/>
    <sortCondition descending="1" ref="D53:D68"/>
    <sortCondition descending="1" ref="C53:C68"/>
  </sortState>
  <phoneticPr fontId="2" type="noConversion"/>
  <printOptions gridLines="1"/>
  <pageMargins left="1" right="1" top="1" bottom="1" header="0.5" footer="0.5"/>
  <pageSetup paperSize="9" orientation="landscape" horizontalDpi="300" r:id="rId1"/>
  <headerFooter>
    <oddHeader>&amp;C&amp;"Calibri,Normale"&amp;K000000PREVISIONI OFFENSIVA 2011&amp;R&amp;"Calibri,Normale"&amp;K000000&amp;D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</dc:creator>
  <cp:lastModifiedBy>Simonetta</cp:lastModifiedBy>
  <cp:lastPrinted>2015-01-05T08:28:11Z</cp:lastPrinted>
  <dcterms:created xsi:type="dcterms:W3CDTF">2008-07-29T12:00:44Z</dcterms:created>
  <dcterms:modified xsi:type="dcterms:W3CDTF">2015-01-05T18:50:50Z</dcterms:modified>
</cp:coreProperties>
</file>