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6150" firstSheet="3" activeTab="4"/>
  </bookViews>
  <sheets>
    <sheet name="Riconciliazione Incassi (2)" sheetId="1" state="hidden" r:id="rId1"/>
    <sheet name="Riconciliazione Circolante" sheetId="2" state="hidden" r:id="rId2"/>
    <sheet name="Elenco Fatture (2)" sheetId="3" state="hidden" r:id="rId3"/>
    <sheet name="Sheet1" sheetId="4" r:id="rId4"/>
    <sheet name="Risc Offensiva" sheetId="5" r:id="rId5"/>
    <sheet name="Riconciliazione Incassi" sheetId="6" state="hidden" r:id="rId6"/>
    <sheet name="Risc Dif" sheetId="7" r:id="rId7"/>
  </sheets>
  <definedNames>
    <definedName name="_xlnm.Print_Area" localSheetId="2">'Elenco Fatture (2)'!#REF!</definedName>
    <definedName name="_xlnm.Print_Area" localSheetId="1">'Riconciliazione Circolante'!#REF!</definedName>
  </definedNames>
  <calcPr fullCalcOnLoad="1"/>
</workbook>
</file>

<file path=xl/sharedStrings.xml><?xml version="1.0" encoding="utf-8"?>
<sst xmlns="http://schemas.openxmlformats.org/spreadsheetml/2006/main" count="1768" uniqueCount="677">
  <si>
    <t>Numero fattura</t>
  </si>
  <si>
    <t>Cliente</t>
  </si>
  <si>
    <t>Commerciale</t>
  </si>
  <si>
    <t>Lomonaco</t>
  </si>
  <si>
    <t>Data</t>
  </si>
  <si>
    <t>Roattino</t>
  </si>
  <si>
    <t>TIPOLOGIA</t>
  </si>
  <si>
    <t>ASYSTEL</t>
  </si>
  <si>
    <t>PRODOTTI</t>
  </si>
  <si>
    <t>SERVIZI</t>
  </si>
  <si>
    <t>OFFENSIVA</t>
  </si>
  <si>
    <t>001/2010</t>
  </si>
  <si>
    <t>ITAS MUTUA</t>
  </si>
  <si>
    <t>Difensiva Prodotti</t>
  </si>
  <si>
    <t>002/2010</t>
  </si>
  <si>
    <t>003/2011</t>
  </si>
  <si>
    <t>005/2010</t>
  </si>
  <si>
    <t>006/2010</t>
  </si>
  <si>
    <t>007/2010</t>
  </si>
  <si>
    <t>008/2010</t>
  </si>
  <si>
    <t>009/2010</t>
  </si>
  <si>
    <t>Difensiva Servizi</t>
  </si>
  <si>
    <t>Difensiva Prodotti + Servizi</t>
  </si>
  <si>
    <t>BT ITALIA</t>
  </si>
  <si>
    <t>BARCLAYS BANK PLC</t>
  </si>
  <si>
    <t>Difensiva prodotti</t>
  </si>
  <si>
    <t>CNP UNICREDIT VITA</t>
  </si>
  <si>
    <t>C. Catania</t>
  </si>
  <si>
    <t>AFP</t>
  </si>
  <si>
    <t>Bettini</t>
  </si>
  <si>
    <t>Offensiva</t>
  </si>
  <si>
    <t>010/2010</t>
  </si>
  <si>
    <t>Miliserv</t>
  </si>
  <si>
    <t>CNI</t>
  </si>
  <si>
    <t>Di.Gi</t>
  </si>
  <si>
    <t>RSA</t>
  </si>
  <si>
    <t>Miti Spa</t>
  </si>
  <si>
    <t>Asystel (Mellin)</t>
  </si>
  <si>
    <t>Seat Pagine Gialle</t>
  </si>
  <si>
    <t>ING Direct</t>
  </si>
  <si>
    <t>032/2012</t>
  </si>
  <si>
    <t>033/2012</t>
  </si>
  <si>
    <t>034/2012</t>
  </si>
  <si>
    <t>036/2012</t>
  </si>
  <si>
    <t>038/2012</t>
  </si>
  <si>
    <t>039/2012</t>
  </si>
  <si>
    <t>040/2012</t>
  </si>
  <si>
    <t>041/2012</t>
  </si>
  <si>
    <t>042/2012</t>
  </si>
  <si>
    <t>043/2012</t>
  </si>
  <si>
    <t>044/2012</t>
  </si>
  <si>
    <t>045/2012</t>
  </si>
  <si>
    <t>Resi Informatica SPA</t>
  </si>
  <si>
    <t>Visconti Luisella</t>
  </si>
  <si>
    <t>Cogentech</t>
  </si>
  <si>
    <t>Alenia Aermacchi</t>
  </si>
  <si>
    <t>CNP Assurances</t>
  </si>
  <si>
    <t>Business -E</t>
  </si>
  <si>
    <t>Feinrohren</t>
  </si>
  <si>
    <t>Asystel - Consip</t>
  </si>
  <si>
    <t>Asystel - Venis</t>
  </si>
  <si>
    <t>2010.001</t>
  </si>
  <si>
    <t>2010.002</t>
  </si>
  <si>
    <t>ASYSTEL (danone)</t>
  </si>
  <si>
    <t>2010.003</t>
  </si>
  <si>
    <t>2010.004</t>
  </si>
  <si>
    <t>2010.005</t>
  </si>
  <si>
    <t>2010.006</t>
  </si>
  <si>
    <t>2010.007</t>
  </si>
  <si>
    <t>2010.008</t>
  </si>
  <si>
    <t>2010.009</t>
  </si>
  <si>
    <t>2010.010</t>
  </si>
  <si>
    <t>2010.011</t>
  </si>
  <si>
    <t>2010.012</t>
  </si>
  <si>
    <t>2010.013</t>
  </si>
  <si>
    <t>2010.014</t>
  </si>
  <si>
    <t>2010.015</t>
  </si>
  <si>
    <t>2010.017</t>
  </si>
  <si>
    <t>2010.018</t>
  </si>
  <si>
    <t>2010.019</t>
  </si>
  <si>
    <t>2010.021</t>
  </si>
  <si>
    <t>Commessa</t>
  </si>
  <si>
    <t>Thales Alenia</t>
  </si>
  <si>
    <t>Limoni S.p.A.</t>
  </si>
  <si>
    <t>PCS</t>
  </si>
  <si>
    <t>Sicurezza Offensiva</t>
  </si>
  <si>
    <t>011/2010</t>
  </si>
  <si>
    <t>012/2010</t>
  </si>
  <si>
    <t>013/2010</t>
  </si>
  <si>
    <t>014/2010</t>
  </si>
  <si>
    <t>015/2010</t>
  </si>
  <si>
    <t>016/2010</t>
  </si>
  <si>
    <t>017/2010</t>
  </si>
  <si>
    <t>018/2010</t>
  </si>
  <si>
    <t>019/2010</t>
  </si>
  <si>
    <t>020/2010</t>
  </si>
  <si>
    <t>021/2010</t>
  </si>
  <si>
    <t>022/2010</t>
  </si>
  <si>
    <t>023/2010</t>
  </si>
  <si>
    <t>024/2010</t>
  </si>
  <si>
    <t>025/2010</t>
  </si>
  <si>
    <t>026/2010</t>
  </si>
  <si>
    <t>027/2010</t>
  </si>
  <si>
    <t>028/2010</t>
  </si>
  <si>
    <t>029/2010</t>
  </si>
  <si>
    <t>030/2010</t>
  </si>
  <si>
    <t>031/2010</t>
  </si>
  <si>
    <t>035/2012</t>
  </si>
  <si>
    <t>037/2010</t>
  </si>
  <si>
    <t>CASSA CENTRALE BANCA</t>
  </si>
  <si>
    <t>STIM</t>
  </si>
  <si>
    <t>Asystel - ICF</t>
  </si>
  <si>
    <t>CARABINIERI</t>
  </si>
  <si>
    <t>Julia Arredamenti</t>
  </si>
  <si>
    <t>Asystel</t>
  </si>
  <si>
    <t>046/2010</t>
  </si>
  <si>
    <t>047/2010</t>
  </si>
  <si>
    <t>048/2010</t>
  </si>
  <si>
    <t>049/2010</t>
  </si>
  <si>
    <t>050/2010</t>
  </si>
  <si>
    <t>Fabbrica D'Armi Beretta</t>
  </si>
  <si>
    <t>051/2010</t>
  </si>
  <si>
    <t>CSH&amp;MPS</t>
  </si>
  <si>
    <t>052/2010</t>
  </si>
  <si>
    <t>053/2010</t>
  </si>
  <si>
    <t>054/2010</t>
  </si>
  <si>
    <t>055/2010</t>
  </si>
  <si>
    <t>056/2010</t>
  </si>
  <si>
    <t>057/2010</t>
  </si>
  <si>
    <t>058/2010</t>
  </si>
  <si>
    <t>059/2010</t>
  </si>
  <si>
    <t>060/2010</t>
  </si>
  <si>
    <t>061/2010</t>
  </si>
  <si>
    <t>062/2010</t>
  </si>
  <si>
    <t>063/2010</t>
  </si>
  <si>
    <t>Istituto Italiano Tecnologia</t>
  </si>
  <si>
    <t>Aecom Security System</t>
  </si>
  <si>
    <t>Almaviva TSF</t>
  </si>
  <si>
    <t>AUSL Modena</t>
  </si>
  <si>
    <t>064/2010</t>
  </si>
  <si>
    <t>065/2010</t>
  </si>
  <si>
    <t>Ducati</t>
  </si>
  <si>
    <t>MTS</t>
  </si>
  <si>
    <t>066/2010</t>
  </si>
  <si>
    <t>Dimension Data</t>
  </si>
  <si>
    <t>ISMB</t>
  </si>
  <si>
    <t>Editoriale Domus</t>
  </si>
  <si>
    <t>CRIF</t>
  </si>
  <si>
    <t>067/2010</t>
  </si>
  <si>
    <t>068/2010</t>
  </si>
  <si>
    <t>069/2010</t>
  </si>
  <si>
    <t>070/2010</t>
  </si>
  <si>
    <t>071/2010</t>
  </si>
  <si>
    <t>072/2010</t>
  </si>
  <si>
    <t>073/2010</t>
  </si>
  <si>
    <t>074/2010</t>
  </si>
  <si>
    <t>075/2010</t>
  </si>
  <si>
    <t>Sparkasse</t>
  </si>
  <si>
    <t>Engineering Seat</t>
  </si>
  <si>
    <t>076/2010</t>
  </si>
  <si>
    <t>E.ON Energia</t>
  </si>
  <si>
    <t>077/2010</t>
  </si>
  <si>
    <t>Data Incasso</t>
  </si>
  <si>
    <t/>
  </si>
  <si>
    <t>004/2010</t>
  </si>
  <si>
    <t>078/2010</t>
  </si>
  <si>
    <t>La Sportiva</t>
  </si>
  <si>
    <t>Fatturato ad oggi</t>
  </si>
  <si>
    <t>Messico</t>
  </si>
  <si>
    <t>Rep. Ceca</t>
  </si>
  <si>
    <t>Difensiva 4Q</t>
  </si>
  <si>
    <t>di cui 40000 manutenzione</t>
  </si>
  <si>
    <t xml:space="preserve">Ferrazzoli </t>
  </si>
  <si>
    <t>Oman</t>
  </si>
  <si>
    <t>Marocco 2</t>
  </si>
  <si>
    <t>op GID op Vietnam</t>
  </si>
  <si>
    <t>Messico Octavio</t>
  </si>
  <si>
    <t>Ungheria 2</t>
  </si>
  <si>
    <t>Ungheria 1</t>
  </si>
  <si>
    <t>manuten+exploit</t>
  </si>
  <si>
    <t xml:space="preserve">Marocco 1 </t>
  </si>
  <si>
    <t>manuten + blackberry</t>
  </si>
  <si>
    <t>ok</t>
  </si>
  <si>
    <t>Sud Corea</t>
  </si>
  <si>
    <t>DEA - U.S.</t>
  </si>
  <si>
    <t>Uzbekistan</t>
  </si>
  <si>
    <t>O Sud Africa / RMP / Brunei</t>
  </si>
  <si>
    <t>Israele</t>
  </si>
  <si>
    <t xml:space="preserve">??? </t>
  </si>
  <si>
    <t>079/2010</t>
  </si>
  <si>
    <t>Findim</t>
  </si>
  <si>
    <t>080/2010</t>
  </si>
  <si>
    <t>UBI</t>
  </si>
  <si>
    <t>081/2010</t>
  </si>
  <si>
    <t>Allianz</t>
  </si>
  <si>
    <t>082/2010</t>
  </si>
  <si>
    <t>083/2010</t>
  </si>
  <si>
    <t>084/2010</t>
  </si>
  <si>
    <t>085/2010</t>
  </si>
  <si>
    <t>086/2010</t>
  </si>
  <si>
    <t>087/2010</t>
  </si>
  <si>
    <t>088/2010</t>
  </si>
  <si>
    <t>089/2010</t>
  </si>
  <si>
    <t>Information Office (Hungary)</t>
  </si>
  <si>
    <t>IVA</t>
  </si>
  <si>
    <t>TOT IVATO DIF</t>
  </si>
  <si>
    <t>TOT IVATO OFF</t>
  </si>
  <si>
    <t>OK COINCIDE CON FT CIRCOLANTE</t>
  </si>
  <si>
    <t>con aggiunta</t>
  </si>
  <si>
    <t>Espr1</t>
  </si>
  <si>
    <t>Numero</t>
  </si>
  <si>
    <t>Importo incassato</t>
  </si>
  <si>
    <t>Anticipo Banca</t>
  </si>
  <si>
    <t>Valore Anticipato</t>
  </si>
  <si>
    <t>040/2009</t>
  </si>
  <si>
    <t>T.S.F.</t>
  </si>
  <si>
    <t>041/2009</t>
  </si>
  <si>
    <t xml:space="preserve">T.S.F. </t>
  </si>
  <si>
    <t>051/2009</t>
  </si>
  <si>
    <t>060/2009</t>
  </si>
  <si>
    <t>SEAT  PAGINE GIALLE  SPA</t>
  </si>
  <si>
    <t>063/2009</t>
  </si>
  <si>
    <t>062/2009</t>
  </si>
  <si>
    <t>064/2009</t>
  </si>
  <si>
    <t>T-SYSTEM</t>
  </si>
  <si>
    <t>067/2009</t>
  </si>
  <si>
    <t>Barclays Bank</t>
  </si>
  <si>
    <t>068/2009</t>
  </si>
  <si>
    <t>FABBRICA D'ARMI BERETTA</t>
  </si>
  <si>
    <t>074/2009</t>
  </si>
  <si>
    <t>085/2009</t>
  </si>
  <si>
    <t>086/2009</t>
  </si>
  <si>
    <t>Generali Business Solutions</t>
  </si>
  <si>
    <t>087/2009</t>
  </si>
  <si>
    <t>Di.Gi.</t>
  </si>
  <si>
    <t>089/2009</t>
  </si>
  <si>
    <t>C.S.H. &amp;  M.P.S. SRL</t>
  </si>
  <si>
    <t>095/2009</t>
  </si>
  <si>
    <t>096/2009</t>
  </si>
  <si>
    <t>RSA - Sun Insurance</t>
  </si>
  <si>
    <t>097/2009</t>
  </si>
  <si>
    <t>Lazard</t>
  </si>
  <si>
    <t>099/2009</t>
  </si>
  <si>
    <t>Memar Montassegni</t>
  </si>
  <si>
    <t>100/2009</t>
  </si>
  <si>
    <t>ABI</t>
  </si>
  <si>
    <t>101/2009</t>
  </si>
  <si>
    <t>102/2009</t>
  </si>
  <si>
    <t>103/2009</t>
  </si>
  <si>
    <t>104/2009</t>
  </si>
  <si>
    <t>Stim Sistemi di Telematica</t>
  </si>
  <si>
    <t>105/2009</t>
  </si>
  <si>
    <t>106/2009</t>
  </si>
  <si>
    <t>Computerlinks</t>
  </si>
  <si>
    <t>107/2009</t>
  </si>
  <si>
    <t>ING. DIRECT  NV</t>
  </si>
  <si>
    <t>108/2009</t>
  </si>
  <si>
    <t>Fratelli Carli</t>
  </si>
  <si>
    <t>109/2009</t>
  </si>
  <si>
    <t>Dimension Data Italia</t>
  </si>
  <si>
    <t>111/2009</t>
  </si>
  <si>
    <t>116/2009</t>
  </si>
  <si>
    <t>CSDN</t>
  </si>
  <si>
    <t>117/2009</t>
  </si>
  <si>
    <t>112/2009</t>
  </si>
  <si>
    <t>Key Technologies</t>
  </si>
  <si>
    <t>114/2009</t>
  </si>
  <si>
    <t>Itas Mutua</t>
  </si>
  <si>
    <t>115/2009</t>
  </si>
  <si>
    <t>Cassa di Risparmio di Bolzano</t>
  </si>
  <si>
    <t>118/2009</t>
  </si>
  <si>
    <t>119/2009</t>
  </si>
  <si>
    <t>121/2009</t>
  </si>
  <si>
    <t>122/2009</t>
  </si>
  <si>
    <t>123/2009</t>
  </si>
  <si>
    <t>124/2009</t>
  </si>
  <si>
    <t>125/2009</t>
  </si>
  <si>
    <t>126/2009</t>
  </si>
  <si>
    <t>127/2009</t>
  </si>
  <si>
    <t>CNP UniCredit Vita</t>
  </si>
  <si>
    <t>BT Italia</t>
  </si>
  <si>
    <t>Cassa Centrale</t>
  </si>
  <si>
    <t>Business-e</t>
  </si>
  <si>
    <t>PCS Security</t>
  </si>
  <si>
    <t>Information Office</t>
  </si>
  <si>
    <t>Comune di Catania</t>
  </si>
  <si>
    <t>Procura della Repubblica c/o Tribunale di Milano</t>
  </si>
  <si>
    <t xml:space="preserve">Ducati </t>
  </si>
  <si>
    <t>Findim Immobiliare</t>
  </si>
  <si>
    <t>Business-E</t>
  </si>
  <si>
    <t>UBI Sistemi e Servizi</t>
  </si>
  <si>
    <t>CNP Unicredit Vita</t>
  </si>
  <si>
    <t>ING. DIRECT NV</t>
  </si>
  <si>
    <t>Resi informatica SpA</t>
  </si>
  <si>
    <t>Limoni</t>
  </si>
  <si>
    <t>Comando Generale Carabinieri ROS</t>
  </si>
  <si>
    <t xml:space="preserve">C.S.H. &amp;  M.P.S. SRL </t>
  </si>
  <si>
    <t>A.U.S.L. di Modena</t>
  </si>
  <si>
    <t>ISMB/AEM TO</t>
  </si>
  <si>
    <t>Engineering</t>
  </si>
  <si>
    <t>Sistemi Informativi Allianz</t>
  </si>
  <si>
    <t>Incassao Mese</t>
  </si>
  <si>
    <t>Incassato 2009</t>
  </si>
  <si>
    <t>Incassato 2010</t>
  </si>
  <si>
    <t>Anno</t>
  </si>
  <si>
    <t>Mese</t>
  </si>
  <si>
    <t>da chiusura</t>
  </si>
  <si>
    <t>Riclassificazione per offensiva (Anticipi + saldi)</t>
  </si>
  <si>
    <t>da portale al 23 novemrbe</t>
  </si>
  <si>
    <t>delta</t>
  </si>
  <si>
    <t>090/2010</t>
  </si>
  <si>
    <t>091/2010</t>
  </si>
  <si>
    <t>TOTALE</t>
  </si>
  <si>
    <t xml:space="preserve">   </t>
  </si>
  <si>
    <t>GNSE Group</t>
  </si>
  <si>
    <t>Bull s.r.o.</t>
  </si>
  <si>
    <t>Dynamic México</t>
  </si>
  <si>
    <t>001/2012</t>
  </si>
  <si>
    <t>The 5162 Army Division</t>
  </si>
  <si>
    <t>002/2012</t>
  </si>
  <si>
    <t>003/2012</t>
  </si>
  <si>
    <t>SSNS</t>
  </si>
  <si>
    <t>004/2012</t>
  </si>
  <si>
    <t>Al Fahad</t>
  </si>
  <si>
    <t>005/2012</t>
  </si>
  <si>
    <t>018/2012</t>
  </si>
  <si>
    <t>019/2012</t>
  </si>
  <si>
    <t>Cyberpoint</t>
  </si>
  <si>
    <t>020/2012</t>
  </si>
  <si>
    <t>PCM</t>
  </si>
  <si>
    <t>021/2012</t>
  </si>
  <si>
    <t>Intech Solutions</t>
  </si>
  <si>
    <t>INSA Etiopia (USD 1.000.000)</t>
  </si>
  <si>
    <t>Mauqah Technology</t>
  </si>
  <si>
    <t xml:space="preserve">Comando Generale Carabinieri </t>
  </si>
  <si>
    <t>046/2012</t>
  </si>
  <si>
    <t>057/2012</t>
  </si>
  <si>
    <t>RCS</t>
  </si>
  <si>
    <t>058/2012</t>
  </si>
  <si>
    <t>Theola</t>
  </si>
  <si>
    <t>059/2012</t>
  </si>
  <si>
    <t>060/2012</t>
  </si>
  <si>
    <t>061/2012</t>
  </si>
  <si>
    <t>062/2012</t>
  </si>
  <si>
    <t>080/2012</t>
  </si>
  <si>
    <t>NISS (Sudan)</t>
  </si>
  <si>
    <t>082/2012</t>
  </si>
  <si>
    <t>Polizia Postale</t>
  </si>
  <si>
    <t>084/2012</t>
  </si>
  <si>
    <t>SIO</t>
  </si>
  <si>
    <t>086/2012</t>
  </si>
  <si>
    <t>CBA Poland</t>
  </si>
  <si>
    <t>087/2012</t>
  </si>
  <si>
    <t>Cisen México</t>
  </si>
  <si>
    <t>102/2012</t>
  </si>
  <si>
    <t>103/2012</t>
  </si>
  <si>
    <t>104/2012</t>
  </si>
  <si>
    <t>FZE</t>
  </si>
  <si>
    <t>105/2012</t>
  </si>
  <si>
    <t>106/2012</t>
  </si>
  <si>
    <t>116/2012</t>
  </si>
  <si>
    <t>117/2012</t>
  </si>
  <si>
    <t>ET - Excellence Tech</t>
  </si>
  <si>
    <t>118/2012</t>
  </si>
  <si>
    <t>119/2012</t>
  </si>
  <si>
    <t>TCC Saudi</t>
  </si>
  <si>
    <t>130/2012</t>
  </si>
  <si>
    <t>132/2012</t>
  </si>
  <si>
    <t>133/2012</t>
  </si>
  <si>
    <t>V&amp;V Nigeria Limited</t>
  </si>
  <si>
    <t>134/2012</t>
  </si>
  <si>
    <t xml:space="preserve">SIO </t>
  </si>
  <si>
    <t>135/2012</t>
  </si>
  <si>
    <t>JSC Infotecs</t>
  </si>
  <si>
    <t>148/2012</t>
  </si>
  <si>
    <t>149/2012</t>
  </si>
  <si>
    <t>Cicom USA (USD 450.000)</t>
  </si>
  <si>
    <t>Cicom USA (USD 400.000)</t>
  </si>
  <si>
    <t>150/2012</t>
  </si>
  <si>
    <t>151/2012</t>
  </si>
  <si>
    <t>152/2012</t>
  </si>
  <si>
    <t>153/2012</t>
  </si>
  <si>
    <t>Charmco Enterprise Ltd</t>
  </si>
  <si>
    <t>154/2012</t>
  </si>
  <si>
    <t>155/2012</t>
  </si>
  <si>
    <t>156/2012</t>
  </si>
  <si>
    <t>157/2012</t>
  </si>
  <si>
    <t>158/2012</t>
  </si>
  <si>
    <t>160/2012</t>
  </si>
  <si>
    <t>161/2012</t>
  </si>
  <si>
    <t>Al Yamamah Engineering Systems Solutions</t>
  </si>
  <si>
    <t>162/2012</t>
  </si>
  <si>
    <t>163/2012</t>
  </si>
  <si>
    <t>169/2012</t>
  </si>
  <si>
    <t>170/2012</t>
  </si>
  <si>
    <t>171/2012</t>
  </si>
  <si>
    <t>SIS of NSC Kazakistan</t>
  </si>
  <si>
    <t>172/2012</t>
  </si>
  <si>
    <t>Al Fahad Total</t>
  </si>
  <si>
    <t>Al Yamamah Engineering Systems Solutions Total</t>
  </si>
  <si>
    <t>Bull s.r.o. Total</t>
  </si>
  <si>
    <t>CBA Poland Total</t>
  </si>
  <si>
    <t>Charmco Enterprise Ltd Total</t>
  </si>
  <si>
    <t>Cicom USA (USD 400.000) Total</t>
  </si>
  <si>
    <t>Cicom USA (USD 450.000) Total</t>
  </si>
  <si>
    <t>Cisen México Total</t>
  </si>
  <si>
    <t>Comando Generale Carabinieri  Total</t>
  </si>
  <si>
    <t>Cyberpoint Total</t>
  </si>
  <si>
    <t>Dynamic México Total</t>
  </si>
  <si>
    <t>ET - Excellence Tech Total</t>
  </si>
  <si>
    <t>FZE Total</t>
  </si>
  <si>
    <t>GNSE Group Total</t>
  </si>
  <si>
    <t>Information Office Total</t>
  </si>
  <si>
    <t>INSA Etiopia (USD 1.000.000) Total</t>
  </si>
  <si>
    <t>Intech Solutions Total</t>
  </si>
  <si>
    <t>JSC Infotecs Total</t>
  </si>
  <si>
    <t>Mauqah Technology Total</t>
  </si>
  <si>
    <t>NISS (Sudan) Total</t>
  </si>
  <si>
    <t>PCM Total</t>
  </si>
  <si>
    <t>PCS Security Total</t>
  </si>
  <si>
    <t>Polizia Postale Total</t>
  </si>
  <si>
    <t>RCS Total</t>
  </si>
  <si>
    <t>SIO Total</t>
  </si>
  <si>
    <t>SIS of NSC Kazakistan Total</t>
  </si>
  <si>
    <t>SSNS Total</t>
  </si>
  <si>
    <t>TCC Saudi Total</t>
  </si>
  <si>
    <t>The 5162 Army Division Total</t>
  </si>
  <si>
    <t>Theola Total</t>
  </si>
  <si>
    <t>V&amp;V Nigeria Limited Total</t>
  </si>
  <si>
    <t>Grand Total</t>
  </si>
  <si>
    <t xml:space="preserve">NB: </t>
  </si>
  <si>
    <t>TCC Aggiunti 28.500 da emettere nel 2013</t>
  </si>
  <si>
    <t>Commissioni da calcolare</t>
  </si>
  <si>
    <t xml:space="preserve">JSC Infotecs </t>
  </si>
  <si>
    <t xml:space="preserve">V&amp;V Nigeria Limited </t>
  </si>
  <si>
    <t>INSA Etiopia</t>
  </si>
  <si>
    <t xml:space="preserve">The Army </t>
  </si>
  <si>
    <t>TCC da emettere</t>
  </si>
  <si>
    <t>Net Revenues (commission)</t>
  </si>
  <si>
    <t xml:space="preserve">Risconti Difensiva </t>
  </si>
  <si>
    <t xml:space="preserve">RSA </t>
  </si>
  <si>
    <t xml:space="preserve">giornate da riscontare </t>
  </si>
  <si>
    <t>stima a</t>
  </si>
  <si>
    <t>Risconti</t>
  </si>
  <si>
    <t xml:space="preserve"> giornate come da rapportino</t>
  </si>
  <si>
    <t>Agos ft 178/2012</t>
  </si>
  <si>
    <t>risc 2010</t>
  </si>
  <si>
    <t>BT (3 anni)</t>
  </si>
  <si>
    <t>2010.047</t>
  </si>
  <si>
    <t>05 - monitoring</t>
  </si>
  <si>
    <t>fino a marzo 2014</t>
  </si>
  <si>
    <t>di cui maitenance</t>
  </si>
  <si>
    <t>quarterly</t>
  </si>
  <si>
    <t>001/2013</t>
  </si>
  <si>
    <t>002/2013</t>
  </si>
  <si>
    <t>003/2013</t>
  </si>
  <si>
    <t>004/2013</t>
  </si>
  <si>
    <t>007/2013</t>
  </si>
  <si>
    <t>008/2013</t>
  </si>
  <si>
    <t>011/2013</t>
  </si>
  <si>
    <t>013/2013</t>
  </si>
  <si>
    <t>014/2013</t>
  </si>
  <si>
    <t>015/2013</t>
  </si>
  <si>
    <t>016/2013</t>
  </si>
  <si>
    <t>017/2013</t>
  </si>
  <si>
    <t>018/2013</t>
  </si>
  <si>
    <t>019/2013</t>
  </si>
  <si>
    <t>021/2013</t>
  </si>
  <si>
    <t>022/2013</t>
  </si>
  <si>
    <t>023/2013</t>
  </si>
  <si>
    <t>024/2013</t>
  </si>
  <si>
    <t>025/2013</t>
  </si>
  <si>
    <t>026/2013</t>
  </si>
  <si>
    <t>027/2013</t>
  </si>
  <si>
    <t>028/2013</t>
  </si>
  <si>
    <t>029/2013</t>
  </si>
  <si>
    <t>030/2013</t>
  </si>
  <si>
    <t>031/2013</t>
  </si>
  <si>
    <t>032/2013</t>
  </si>
  <si>
    <t>033/2013</t>
  </si>
  <si>
    <t>034/2013</t>
  </si>
  <si>
    <t>035/2013</t>
  </si>
  <si>
    <t>036/2013</t>
  </si>
  <si>
    <t>037/2013</t>
  </si>
  <si>
    <t>038/2013</t>
  </si>
  <si>
    <t>039/2013</t>
  </si>
  <si>
    <t>040/2013</t>
  </si>
  <si>
    <t>041/2013</t>
  </si>
  <si>
    <t>042/2013</t>
  </si>
  <si>
    <t>043/2013</t>
  </si>
  <si>
    <t>044/2013</t>
  </si>
  <si>
    <t>045/2013</t>
  </si>
  <si>
    <t>046/2013</t>
  </si>
  <si>
    <t>047/2013</t>
  </si>
  <si>
    <t>048/2013</t>
  </si>
  <si>
    <t>049/2013</t>
  </si>
  <si>
    <t>050/2013</t>
  </si>
  <si>
    <t>051/2013</t>
  </si>
  <si>
    <t>052/2013</t>
  </si>
  <si>
    <t>053/2013</t>
  </si>
  <si>
    <t>054/2013</t>
  </si>
  <si>
    <t>055/2013</t>
  </si>
  <si>
    <t>056/2013</t>
  </si>
  <si>
    <t>057/2013</t>
  </si>
  <si>
    <t>058/2013</t>
  </si>
  <si>
    <t>059/2013</t>
  </si>
  <si>
    <t>060/2013</t>
  </si>
  <si>
    <t>061/2013</t>
  </si>
  <si>
    <t>062/2013</t>
  </si>
  <si>
    <t>063/2013</t>
  </si>
  <si>
    <t>064/2013</t>
  </si>
  <si>
    <t>065/2013</t>
  </si>
  <si>
    <t>066/2013</t>
  </si>
  <si>
    <t>067/2013</t>
  </si>
  <si>
    <t>068/2013</t>
  </si>
  <si>
    <t>069/2013</t>
  </si>
  <si>
    <t>070/2013</t>
  </si>
  <si>
    <t>071/2013</t>
  </si>
  <si>
    <t>072/2013</t>
  </si>
  <si>
    <t>073/2013</t>
  </si>
  <si>
    <t>074/2013</t>
  </si>
  <si>
    <t>075/2013</t>
  </si>
  <si>
    <t>SSNS Ungheria</t>
  </si>
  <si>
    <t>Teva</t>
  </si>
  <si>
    <t>Network Revolution Est.</t>
  </si>
  <si>
    <t xml:space="preserve">Miliserv </t>
  </si>
  <si>
    <t>The 5163 Army Division</t>
  </si>
  <si>
    <t>Horizon Global Group</t>
  </si>
  <si>
    <t>Independent Authority Against Corruption of Mongolia</t>
  </si>
  <si>
    <t xml:space="preserve">Sym Servicios Integrales </t>
  </si>
  <si>
    <t>IT Absolute Company Limited</t>
  </si>
  <si>
    <t xml:space="preserve">Leyte (Robotech) </t>
  </si>
  <si>
    <t>SIO SpA</t>
  </si>
  <si>
    <t>CSH &amp; MPS</t>
  </si>
  <si>
    <t>Robotec</t>
  </si>
  <si>
    <t xml:space="preserve">Theola Ltd. </t>
  </si>
  <si>
    <t>Bull</t>
  </si>
  <si>
    <t>Al Fahad Smart System</t>
  </si>
  <si>
    <t>Delafile S.A.</t>
  </si>
  <si>
    <t xml:space="preserve">Turkish National Police </t>
  </si>
  <si>
    <t>Midworld Pro</t>
  </si>
  <si>
    <t>Cyprus Intelligence Service</t>
  </si>
  <si>
    <t>Guardia di Finanza</t>
  </si>
  <si>
    <t>Carinex HU (IO)</t>
  </si>
  <si>
    <t>CICOM USA</t>
  </si>
  <si>
    <t>GNS Egypt</t>
  </si>
  <si>
    <t>Comando Unità Mobili e Specializzate Car. "Palidoro"</t>
  </si>
  <si>
    <t>Charmco Enterprise Limited</t>
  </si>
  <si>
    <t>076/2013</t>
  </si>
  <si>
    <t>DTXT</t>
  </si>
  <si>
    <t>Al Fahad Smart System Total</t>
  </si>
  <si>
    <t>Bull Total</t>
  </si>
  <si>
    <t>Carinex HU (IO) Total</t>
  </si>
  <si>
    <t>Charmco Enterprise Limited Total</t>
  </si>
  <si>
    <t>CICOM USA Total</t>
  </si>
  <si>
    <t>Comando Unità Mobili e Specializzate Car. "Palidoro" Total</t>
  </si>
  <si>
    <t>CSDN Total</t>
  </si>
  <si>
    <t>CSH &amp; MPS Total</t>
  </si>
  <si>
    <t>Cyprus Intelligence Service Total</t>
  </si>
  <si>
    <t>Delafile S.A. Total</t>
  </si>
  <si>
    <t>DTXT Total</t>
  </si>
  <si>
    <t>GNS Egypt Total</t>
  </si>
  <si>
    <t>Guardia di Finanza Total</t>
  </si>
  <si>
    <t>Horizon Global Group Total</t>
  </si>
  <si>
    <t>Independent Authority Against Corruption of Mongolia Total</t>
  </si>
  <si>
    <t>IT Absolute Company Limited Total</t>
  </si>
  <si>
    <t>Leyte (Robotech)  Total</t>
  </si>
  <si>
    <t>Midworld Pro Total</t>
  </si>
  <si>
    <t>Miliserv  Total</t>
  </si>
  <si>
    <t>Network Revolution Est. Total</t>
  </si>
  <si>
    <t>Robotec Total</t>
  </si>
  <si>
    <t>SIO SpA Total</t>
  </si>
  <si>
    <t>SSNS Ungheria Total</t>
  </si>
  <si>
    <t>Sym Servicios Integrales  Total</t>
  </si>
  <si>
    <t>Teva Total</t>
  </si>
  <si>
    <t>The 5163 Army Division Total</t>
  </si>
  <si>
    <t>Theola Ltd.  Total</t>
  </si>
  <si>
    <t>Turkish National Police  Total</t>
  </si>
  <si>
    <t>anno</t>
  </si>
  <si>
    <t>si/no</t>
  </si>
  <si>
    <t>CHECK COMPETENZA</t>
  </si>
  <si>
    <t>Check valore USD</t>
  </si>
  <si>
    <t>check secondo anno</t>
  </si>
  <si>
    <t>check delivery</t>
  </si>
  <si>
    <t>Ft da emettere del 2012</t>
  </si>
  <si>
    <t>220k USD</t>
  </si>
  <si>
    <t>008/2014</t>
  </si>
  <si>
    <t>015/2014</t>
  </si>
  <si>
    <t>specificare ritardi con marocco</t>
  </si>
  <si>
    <t>028/2014</t>
  </si>
  <si>
    <t>039/2014</t>
  </si>
  <si>
    <t>058/2014</t>
  </si>
  <si>
    <t>066/2014</t>
  </si>
  <si>
    <t>026/2014</t>
  </si>
  <si>
    <t>050/2014</t>
  </si>
  <si>
    <t>AREA S.p.A.</t>
  </si>
  <si>
    <t>047/2014</t>
  </si>
  <si>
    <t>004/2014</t>
  </si>
  <si>
    <t>Carinex Ltd</t>
  </si>
  <si>
    <t>031/2014</t>
  </si>
  <si>
    <t>013/2014</t>
  </si>
  <si>
    <t>037/2014</t>
  </si>
  <si>
    <t>011/2014</t>
  </si>
  <si>
    <t>CISEN México</t>
  </si>
  <si>
    <t>014/2014</t>
  </si>
  <si>
    <t>Comando Carabinieri "Palidoro"</t>
  </si>
  <si>
    <t>002/2014</t>
  </si>
  <si>
    <t>001/2014</t>
  </si>
  <si>
    <t>Cyberpoint LLC</t>
  </si>
  <si>
    <t>054/2014</t>
  </si>
  <si>
    <t>055/2014</t>
  </si>
  <si>
    <t>056/2014</t>
  </si>
  <si>
    <t>040/2014</t>
  </si>
  <si>
    <t>065/2014</t>
  </si>
  <si>
    <t xml:space="preserve">DHA Investment and Technologies </t>
  </si>
  <si>
    <t>036/2014</t>
  </si>
  <si>
    <t>Elite by Carga S.A. de CV</t>
  </si>
  <si>
    <t>043/2014</t>
  </si>
  <si>
    <t>045/2014</t>
  </si>
  <si>
    <t>046/2014</t>
  </si>
  <si>
    <t>048/2014</t>
  </si>
  <si>
    <t>052/2014</t>
  </si>
  <si>
    <t>053/2014</t>
  </si>
  <si>
    <t>020/2014</t>
  </si>
  <si>
    <t>027/2014</t>
  </si>
  <si>
    <t>030/2014</t>
  </si>
  <si>
    <t>067/2014</t>
  </si>
  <si>
    <t>KHIF Többcélú Kistérségi Társaság</t>
  </si>
  <si>
    <t>060/2014</t>
  </si>
  <si>
    <t>005/2014</t>
  </si>
  <si>
    <t>Nice</t>
  </si>
  <si>
    <t>016/2014</t>
  </si>
  <si>
    <t>019/2014</t>
  </si>
  <si>
    <t>041/2014</t>
  </si>
  <si>
    <t>009/2014</t>
  </si>
  <si>
    <t>021/2014</t>
  </si>
  <si>
    <t>033/2014</t>
  </si>
  <si>
    <t>051/2014</t>
  </si>
  <si>
    <t>006/2014</t>
  </si>
  <si>
    <t>061/2014</t>
  </si>
  <si>
    <t>012/2014</t>
  </si>
  <si>
    <t>Pelliccione Alberto</t>
  </si>
  <si>
    <t>064/2014</t>
  </si>
  <si>
    <t xml:space="preserve">Placing Value Co. </t>
  </si>
  <si>
    <t>063/2014</t>
  </si>
  <si>
    <t>Policia de Investigaciones de Chile</t>
  </si>
  <si>
    <t>017/2014</t>
  </si>
  <si>
    <t xml:space="preserve">SIS of KNB </t>
  </si>
  <si>
    <t>018/2014</t>
  </si>
  <si>
    <t>024/2014</t>
  </si>
  <si>
    <t>025/2014</t>
  </si>
  <si>
    <t>038/2014</t>
  </si>
  <si>
    <t>059/2014</t>
  </si>
  <si>
    <t>049/2014</t>
  </si>
  <si>
    <t>010/2014</t>
  </si>
  <si>
    <t>Sym Servicios Integrales</t>
  </si>
  <si>
    <t>022/2014</t>
  </si>
  <si>
    <t>029/2014</t>
  </si>
  <si>
    <t>035/2014</t>
  </si>
  <si>
    <t>042/2014</t>
  </si>
  <si>
    <t>062/2014</t>
  </si>
  <si>
    <t>023/2014</t>
  </si>
  <si>
    <t>003/2014</t>
  </si>
  <si>
    <t>Teva Tech de Mexico Sa de CV</t>
  </si>
  <si>
    <t>007/2014</t>
  </si>
  <si>
    <t>034/2014</t>
  </si>
  <si>
    <t>057/2014</t>
  </si>
  <si>
    <t>044/2014</t>
  </si>
  <si>
    <t>Theola Ltd.</t>
  </si>
  <si>
    <t>071/2014</t>
  </si>
  <si>
    <t>070/2014</t>
  </si>
  <si>
    <t>072/2014</t>
  </si>
  <si>
    <t>032/2014</t>
  </si>
  <si>
    <t>068/2014</t>
  </si>
  <si>
    <t>069/2014</t>
  </si>
  <si>
    <t>Kantonspolizei Zurich</t>
  </si>
  <si>
    <t>073/2014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</si>
</sst>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0]dddd\ d\ mmmm\ yyyy"/>
    <numFmt numFmtId="173" formatCode="_-* #,##0.0_-;\-* #,##0.0_-;_-* &quot;-&quot;??_-;_-@_-"/>
    <numFmt numFmtId="174" formatCode="_-* #,##0_-;\-* #,##0_-;_-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€&quot;\ #.##000;\-&quot;€&quot;\ #.##000"/>
    <numFmt numFmtId="181" formatCode="&quot;€&quot;\ #,##0.00000;\-&quot;€&quot;\ #,##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#,##0_ ;\-#,##0\ 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12"/>
      <name val="Verdana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2" fillId="0" borderId="10" xfId="42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174" fontId="1" fillId="2" borderId="10" xfId="42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/>
    </xf>
    <xf numFmtId="15" fontId="1" fillId="6" borderId="1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174" fontId="1" fillId="6" borderId="10" xfId="42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/>
    </xf>
    <xf numFmtId="174" fontId="1" fillId="6" borderId="10" xfId="42" applyNumberFormat="1" applyFont="1" applyFill="1" applyBorder="1" applyAlignment="1">
      <alignment/>
    </xf>
    <xf numFmtId="17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8" borderId="10" xfId="0" applyFont="1" applyFill="1" applyBorder="1" applyAlignment="1">
      <alignment horizontal="center" vertical="center"/>
    </xf>
    <xf numFmtId="15" fontId="1" fillId="8" borderId="10" xfId="0" applyNumberFormat="1" applyFont="1" applyFill="1" applyBorder="1" applyAlignment="1">
      <alignment horizontal="center" vertical="center"/>
    </xf>
    <xf numFmtId="174" fontId="1" fillId="8" borderId="10" xfId="42" applyNumberFormat="1" applyFont="1" applyFill="1" applyBorder="1" applyAlignment="1">
      <alignment horizontal="center"/>
    </xf>
    <xf numFmtId="174" fontId="1" fillId="8" borderId="10" xfId="42" applyNumberFormat="1" applyFont="1" applyFill="1" applyBorder="1" applyAlignment="1">
      <alignment/>
    </xf>
    <xf numFmtId="174" fontId="3" fillId="8" borderId="10" xfId="42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174" fontId="1" fillId="8" borderId="10" xfId="42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5" fontId="1" fillId="16" borderId="10" xfId="0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/>
    </xf>
    <xf numFmtId="174" fontId="1" fillId="16" borderId="10" xfId="42" applyNumberFormat="1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15" fontId="1" fillId="18" borderId="10" xfId="0" applyNumberFormat="1" applyFont="1" applyFill="1" applyBorder="1" applyAlignment="1">
      <alignment horizontal="center" vertical="center"/>
    </xf>
    <xf numFmtId="174" fontId="1" fillId="18" borderId="10" xfId="42" applyNumberFormat="1" applyFont="1" applyFill="1" applyBorder="1" applyAlignment="1">
      <alignment horizontal="center" vertical="center"/>
    </xf>
    <xf numFmtId="0" fontId="0" fillId="33" borderId="12" xfId="58" applyFont="1" applyFill="1" applyBorder="1" applyAlignment="1">
      <alignment horizontal="center"/>
      <protection/>
    </xf>
    <xf numFmtId="14" fontId="0" fillId="0" borderId="13" xfId="58" applyNumberFormat="1" applyFont="1" applyFill="1" applyBorder="1" applyAlignment="1">
      <alignment horizontal="right" wrapText="1"/>
      <protection/>
    </xf>
    <xf numFmtId="0" fontId="4" fillId="0" borderId="0" xfId="58">
      <alignment/>
      <protection/>
    </xf>
    <xf numFmtId="174" fontId="1" fillId="0" borderId="14" xfId="42" applyNumberFormat="1" applyFont="1" applyBorder="1" applyAlignment="1">
      <alignment/>
    </xf>
    <xf numFmtId="174" fontId="1" fillId="0" borderId="15" xfId="42" applyNumberFormat="1" applyFont="1" applyBorder="1" applyAlignment="1">
      <alignment/>
    </xf>
    <xf numFmtId="174" fontId="1" fillId="0" borderId="16" xfId="42" applyNumberFormat="1" applyFont="1" applyBorder="1" applyAlignment="1">
      <alignment/>
    </xf>
    <xf numFmtId="174" fontId="1" fillId="0" borderId="0" xfId="42" applyNumberFormat="1" applyFont="1" applyBorder="1" applyAlignment="1">
      <alignment/>
    </xf>
    <xf numFmtId="174" fontId="1" fillId="0" borderId="17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174" fontId="1" fillId="0" borderId="0" xfId="0" applyNumberFormat="1" applyFont="1" applyAlignment="1">
      <alignment/>
    </xf>
    <xf numFmtId="0" fontId="3" fillId="18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15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174" fontId="1" fillId="34" borderId="10" xfId="42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74" fontId="1" fillId="16" borderId="10" xfId="42" applyNumberFormat="1" applyFont="1" applyFill="1" applyBorder="1" applyAlignment="1">
      <alignment horizontal="right" vertical="center"/>
    </xf>
    <xf numFmtId="174" fontId="3" fillId="34" borderId="10" xfId="42" applyNumberFormat="1" applyFont="1" applyFill="1" applyBorder="1" applyAlignment="1">
      <alignment horizontal="center"/>
    </xf>
    <xf numFmtId="9" fontId="1" fillId="0" borderId="0" xfId="0" applyNumberFormat="1" applyFont="1" applyAlignment="1">
      <alignment/>
    </xf>
    <xf numFmtId="174" fontId="1" fillId="0" borderId="0" xfId="42" applyNumberFormat="1" applyFont="1" applyAlignment="1">
      <alignment horizontal="center"/>
    </xf>
    <xf numFmtId="0" fontId="0" fillId="33" borderId="12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right" wrapText="1"/>
      <protection/>
    </xf>
    <xf numFmtId="0" fontId="0" fillId="0" borderId="13" xfId="57" applyFont="1" applyFill="1" applyBorder="1" applyAlignment="1">
      <alignment wrapText="1"/>
      <protection/>
    </xf>
    <xf numFmtId="14" fontId="0" fillId="0" borderId="13" xfId="57" applyNumberFormat="1" applyFont="1" applyFill="1" applyBorder="1" applyAlignment="1">
      <alignment horizontal="right" wrapText="1"/>
      <protection/>
    </xf>
    <xf numFmtId="179" fontId="0" fillId="0" borderId="13" xfId="57" applyNumberFormat="1" applyFont="1" applyFill="1" applyBorder="1" applyAlignment="1">
      <alignment horizontal="right" wrapText="1"/>
      <protection/>
    </xf>
    <xf numFmtId="179" fontId="1" fillId="0" borderId="0" xfId="0" applyNumberFormat="1" applyFont="1" applyAlignment="1">
      <alignment/>
    </xf>
    <xf numFmtId="174" fontId="3" fillId="0" borderId="0" xfId="42" applyNumberFormat="1" applyFont="1" applyAlignment="1">
      <alignment/>
    </xf>
    <xf numFmtId="0" fontId="0" fillId="33" borderId="12" xfId="59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59" applyFont="1" applyFill="1" applyBorder="1" applyAlignment="1">
      <alignment/>
      <protection/>
    </xf>
    <xf numFmtId="14" fontId="0" fillId="0" borderId="13" xfId="59" applyNumberFormat="1" applyFont="1" applyFill="1" applyBorder="1" applyAlignment="1">
      <alignment horizontal="right"/>
      <protection/>
    </xf>
    <xf numFmtId="179" fontId="0" fillId="0" borderId="13" xfId="59" applyNumberFormat="1" applyFont="1" applyFill="1" applyBorder="1" applyAlignment="1">
      <alignment horizontal="right"/>
      <protection/>
    </xf>
    <xf numFmtId="0" fontId="4" fillId="0" borderId="0" xfId="59" applyAlignment="1">
      <alignment/>
      <protection/>
    </xf>
    <xf numFmtId="14" fontId="0" fillId="0" borderId="0" xfId="59" applyNumberFormat="1" applyFont="1" applyFill="1" applyAlignment="1">
      <alignment horizontal="right"/>
      <protection/>
    </xf>
    <xf numFmtId="0" fontId="4" fillId="0" borderId="13" xfId="59" applyBorder="1" applyAlignment="1">
      <alignment/>
      <protection/>
    </xf>
    <xf numFmtId="179" fontId="0" fillId="0" borderId="0" xfId="0" applyNumberFormat="1" applyAlignment="1">
      <alignment/>
    </xf>
    <xf numFmtId="174" fontId="0" fillId="33" borderId="19" xfId="42" applyNumberFormat="1" applyFont="1" applyFill="1" applyBorder="1" applyAlignment="1">
      <alignment horizontal="center"/>
    </xf>
    <xf numFmtId="174" fontId="0" fillId="33" borderId="19" xfId="42" applyNumberFormat="1" applyFont="1" applyFill="1" applyBorder="1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0" applyNumberFormat="1" applyAlignment="1">
      <alignment/>
    </xf>
    <xf numFmtId="0" fontId="0" fillId="0" borderId="13" xfId="59" applyFont="1" applyFill="1" applyBorder="1" applyAlignment="1">
      <alignment horizontal="right" wrapText="1"/>
      <protection/>
    </xf>
    <xf numFmtId="174" fontId="0" fillId="0" borderId="13" xfId="42" applyNumberFormat="1" applyFont="1" applyFill="1" applyBorder="1" applyAlignment="1">
      <alignment horizontal="right" wrapText="1"/>
    </xf>
    <xf numFmtId="180" fontId="0" fillId="0" borderId="20" xfId="59" applyNumberFormat="1" applyFont="1" applyFill="1" applyBorder="1" applyAlignment="1">
      <alignment horizontal="right" wrapText="1"/>
      <protection/>
    </xf>
    <xf numFmtId="0" fontId="0" fillId="0" borderId="21" xfId="59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33" borderId="10" xfId="59" applyFont="1" applyFill="1" applyBorder="1" applyAlignment="1">
      <alignment horizontal="center"/>
      <protection/>
    </xf>
    <xf numFmtId="0" fontId="0" fillId="0" borderId="10" xfId="59" applyFont="1" applyFill="1" applyBorder="1" applyAlignment="1">
      <alignment horizontal="right" wrapText="1"/>
      <protection/>
    </xf>
    <xf numFmtId="174" fontId="0" fillId="0" borderId="10" xfId="42" applyNumberFormat="1" applyFont="1" applyFill="1" applyBorder="1" applyAlignment="1">
      <alignment horizontal="right" wrapText="1"/>
    </xf>
    <xf numFmtId="174" fontId="0" fillId="0" borderId="10" xfId="42" applyNumberFormat="1" applyFont="1" applyBorder="1" applyAlignment="1">
      <alignment/>
    </xf>
    <xf numFmtId="174" fontId="0" fillId="0" borderId="10" xfId="0" applyNumberFormat="1" applyBorder="1" applyAlignment="1">
      <alignment/>
    </xf>
    <xf numFmtId="174" fontId="0" fillId="35" borderId="10" xfId="0" applyNumberFormat="1" applyFill="1" applyBorder="1" applyAlignment="1">
      <alignment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0" fillId="33" borderId="13" xfId="59" applyFont="1" applyFill="1" applyBorder="1" applyAlignment="1">
      <alignment horizontal="center"/>
      <protection/>
    </xf>
    <xf numFmtId="0" fontId="0" fillId="0" borderId="12" xfId="59" applyFont="1" applyFill="1" applyBorder="1" applyAlignment="1">
      <alignment/>
      <protection/>
    </xf>
    <xf numFmtId="14" fontId="0" fillId="0" borderId="12" xfId="59" applyNumberFormat="1" applyFont="1" applyFill="1" applyBorder="1" applyAlignment="1">
      <alignment horizontal="right"/>
      <protection/>
    </xf>
    <xf numFmtId="179" fontId="0" fillId="0" borderId="12" xfId="59" applyNumberFormat="1" applyFont="1" applyFill="1" applyBorder="1" applyAlignment="1">
      <alignment horizontal="right"/>
      <protection/>
    </xf>
    <xf numFmtId="174" fontId="0" fillId="33" borderId="0" xfId="42" applyNumberFormat="1" applyFont="1" applyFill="1" applyAlignment="1">
      <alignment horizontal="center"/>
    </xf>
    <xf numFmtId="174" fontId="0" fillId="0" borderId="19" xfId="42" applyNumberFormat="1" applyFont="1" applyBorder="1" applyAlignment="1">
      <alignment/>
    </xf>
    <xf numFmtId="174" fontId="0" fillId="33" borderId="0" xfId="42" applyNumberFormat="1" applyFont="1" applyFill="1" applyAlignment="1">
      <alignment horizontal="center"/>
    </xf>
    <xf numFmtId="174" fontId="0" fillId="33" borderId="0" xfId="42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0" xfId="59" applyNumberFormat="1" applyFont="1" applyFill="1" applyBorder="1" applyAlignment="1">
      <alignment horizontal="right" wrapText="1"/>
      <protection/>
    </xf>
    <xf numFmtId="0" fontId="1" fillId="36" borderId="10" xfId="0" applyFont="1" applyFill="1" applyBorder="1" applyAlignment="1">
      <alignment horizontal="center" vertical="center"/>
    </xf>
    <xf numFmtId="15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174" fontId="1" fillId="36" borderId="10" xfId="42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7" borderId="0" xfId="0" applyFont="1" applyFill="1" applyBorder="1" applyAlignment="1">
      <alignment horizontal="center"/>
    </xf>
    <xf numFmtId="15" fontId="1" fillId="37" borderId="0" xfId="0" applyNumberFormat="1" applyFont="1" applyFill="1" applyBorder="1" applyAlignment="1">
      <alignment horizontal="center" vertical="center"/>
    </xf>
    <xf numFmtId="174" fontId="1" fillId="37" borderId="0" xfId="42" applyNumberFormat="1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174" fontId="44" fillId="0" borderId="0" xfId="42" applyNumberFormat="1" applyFont="1" applyAlignment="1">
      <alignment/>
    </xf>
    <xf numFmtId="0" fontId="3" fillId="35" borderId="0" xfId="0" applyFont="1" applyFill="1" applyAlignment="1">
      <alignment/>
    </xf>
    <xf numFmtId="174" fontId="3" fillId="35" borderId="0" xfId="0" applyNumberFormat="1" applyFont="1" applyFill="1" applyAlignment="1">
      <alignment/>
    </xf>
    <xf numFmtId="0" fontId="45" fillId="37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174" fontId="0" fillId="37" borderId="0" xfId="42" applyNumberFormat="1" applyFont="1" applyFill="1" applyAlignment="1">
      <alignment/>
    </xf>
    <xf numFmtId="174" fontId="0" fillId="37" borderId="0" xfId="0" applyNumberFormat="1" applyFill="1" applyAlignment="1">
      <alignment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74" fontId="1" fillId="0" borderId="0" xfId="42" applyNumberFormat="1" applyFont="1" applyBorder="1" applyAlignment="1">
      <alignment horizont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174" fontId="6" fillId="37" borderId="10" xfId="42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174" fontId="3" fillId="0" borderId="0" xfId="42" applyNumberFormat="1" applyFont="1" applyAlignment="1">
      <alignment horizontal="center"/>
    </xf>
    <xf numFmtId="174" fontId="1" fillId="35" borderId="0" xfId="42" applyNumberFormat="1" applyFont="1" applyFill="1" applyAlignment="1">
      <alignment/>
    </xf>
    <xf numFmtId="174" fontId="1" fillId="35" borderId="0" xfId="42" applyNumberFormat="1" applyFont="1" applyFill="1" applyBorder="1" applyAlignment="1">
      <alignment horizontal="center"/>
    </xf>
    <xf numFmtId="174" fontId="3" fillId="35" borderId="0" xfId="42" applyNumberFormat="1" applyFont="1" applyFill="1" applyAlignment="1">
      <alignment/>
    </xf>
    <xf numFmtId="0" fontId="1" fillId="39" borderId="0" xfId="0" applyFont="1" applyFill="1" applyAlignment="1">
      <alignment horizontal="center"/>
    </xf>
    <xf numFmtId="0" fontId="1" fillId="39" borderId="10" xfId="0" applyFont="1" applyFill="1" applyBorder="1" applyAlignment="1">
      <alignment horizontal="center" vertical="center"/>
    </xf>
    <xf numFmtId="15" fontId="1" fillId="39" borderId="10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/>
    </xf>
    <xf numFmtId="174" fontId="1" fillId="39" borderId="10" xfId="4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vertical="center"/>
    </xf>
    <xf numFmtId="15" fontId="1" fillId="40" borderId="10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15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174" fontId="1" fillId="0" borderId="10" xfId="42" applyNumberFormat="1" applyFont="1" applyFill="1" applyBorder="1" applyAlignment="1">
      <alignment horizontal="center" vertical="center"/>
    </xf>
    <xf numFmtId="174" fontId="1" fillId="40" borderId="10" xfId="4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74" fontId="1" fillId="0" borderId="0" xfId="42" applyNumberFormat="1" applyFont="1" applyFill="1" applyAlignment="1">
      <alignment/>
    </xf>
    <xf numFmtId="174" fontId="1" fillId="0" borderId="0" xfId="42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4" fontId="1" fillId="0" borderId="10" xfId="42" applyNumberFormat="1" applyFont="1" applyFill="1" applyBorder="1" applyAlignment="1">
      <alignment/>
    </xf>
    <xf numFmtId="174" fontId="1" fillId="0" borderId="10" xfId="42" applyNumberFormat="1" applyFont="1" applyFill="1" applyBorder="1" applyAlignment="1">
      <alignment horizontal="right"/>
    </xf>
    <xf numFmtId="174" fontId="1" fillId="0" borderId="10" xfId="42" applyNumberFormat="1" applyFont="1" applyFill="1" applyBorder="1" applyAlignment="1">
      <alignment horizontal="right" vertical="center"/>
    </xf>
    <xf numFmtId="0" fontId="1" fillId="40" borderId="0" xfId="0" applyFont="1" applyFill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1" fillId="38" borderId="0" xfId="0" applyFont="1" applyFill="1" applyAlignment="1">
      <alignment horizontal="center"/>
    </xf>
    <xf numFmtId="0" fontId="1" fillId="38" borderId="10" xfId="0" applyFont="1" applyFill="1" applyBorder="1" applyAlignment="1">
      <alignment horizontal="center" vertical="center"/>
    </xf>
    <xf numFmtId="15" fontId="1" fillId="38" borderId="10" xfId="0" applyNumberFormat="1" applyFont="1" applyFill="1" applyBorder="1" applyAlignment="1">
      <alignment horizontal="center" vertical="center"/>
    </xf>
    <xf numFmtId="174" fontId="1" fillId="38" borderId="10" xfId="42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187" fontId="1" fillId="0" borderId="0" xfId="42" applyNumberFormat="1" applyFont="1" applyAlignment="1">
      <alignment horizontal="right"/>
    </xf>
    <xf numFmtId="0" fontId="0" fillId="0" borderId="10" xfId="59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4" fontId="1" fillId="0" borderId="0" xfId="42" applyNumberFormat="1" applyFont="1" applyAlignment="1">
      <alignment horizontal="center"/>
    </xf>
    <xf numFmtId="174" fontId="1" fillId="35" borderId="0" xfId="42" applyNumberFormat="1" applyFont="1" applyFill="1" applyAlignment="1">
      <alignment horizontal="center"/>
    </xf>
    <xf numFmtId="174" fontId="1" fillId="0" borderId="0" xfId="42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Elenco Fatture" xfId="57"/>
    <cellStyle name="Normale_Foglio1" xfId="58"/>
    <cellStyle name="Normale_Riconciliazione Incass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4"/>
  <sheetViews>
    <sheetView zoomScalePageLayoutView="0" workbookViewId="0" topLeftCell="A28">
      <selection activeCell="F76" sqref="F73:F76"/>
    </sheetView>
  </sheetViews>
  <sheetFormatPr defaultColWidth="9.140625" defaultRowHeight="12.75" customHeight="1"/>
  <cols>
    <col min="1" max="1" width="8.8515625" style="70" bestFit="1" customWidth="1"/>
    <col min="2" max="2" width="8.8515625" style="0" customWidth="1"/>
    <col min="3" max="3" width="10.7109375" style="70" bestFit="1" customWidth="1"/>
    <col min="4" max="4" width="23.421875" style="70" customWidth="1"/>
    <col min="5" max="5" width="11.8515625" style="70" bestFit="1" customWidth="1"/>
    <col min="6" max="6" width="16.8515625" style="70" bestFit="1" customWidth="1"/>
    <col min="7" max="9" width="16.8515625" style="80" customWidth="1"/>
    <col min="10" max="11" width="9.140625" style="70" customWidth="1"/>
    <col min="12" max="12" width="9.7109375" style="70" customWidth="1"/>
    <col min="13" max="13" width="16.8515625" style="70" bestFit="1" customWidth="1"/>
    <col min="14" max="14" width="16.8515625" style="70" customWidth="1"/>
    <col min="15" max="15" width="11.00390625" style="70" bestFit="1" customWidth="1"/>
    <col min="16" max="16" width="43.421875" style="70" bestFit="1" customWidth="1"/>
    <col min="17" max="16384" width="9.140625" style="70" customWidth="1"/>
  </cols>
  <sheetData>
    <row r="1" spans="1:16" ht="12.75" customHeight="1">
      <c r="A1" s="96">
        <v>86</v>
      </c>
      <c r="B1" s="70">
        <v>2009</v>
      </c>
      <c r="C1" s="97">
        <v>40116</v>
      </c>
      <c r="D1" s="96" t="s">
        <v>232</v>
      </c>
      <c r="E1" s="97">
        <v>40183</v>
      </c>
      <c r="F1" s="98">
        <v>4200</v>
      </c>
      <c r="G1" s="100"/>
      <c r="H1" s="100"/>
      <c r="I1" s="100"/>
      <c r="J1" s="103"/>
      <c r="K1" t="s">
        <v>308</v>
      </c>
      <c r="L1"/>
      <c r="M1"/>
      <c r="N1"/>
      <c r="O1"/>
      <c r="P1"/>
    </row>
    <row r="2" spans="1:16" ht="12.75" customHeight="1">
      <c r="A2" s="71">
        <v>97</v>
      </c>
      <c r="B2" s="70">
        <v>2009</v>
      </c>
      <c r="C2" s="72">
        <v>40147</v>
      </c>
      <c r="D2" s="71" t="s">
        <v>241</v>
      </c>
      <c r="E2" s="72">
        <v>40191</v>
      </c>
      <c r="F2" s="73">
        <v>1680</v>
      </c>
      <c r="K2" s="87" t="s">
        <v>304</v>
      </c>
      <c r="L2" s="87" t="s">
        <v>305</v>
      </c>
      <c r="M2" s="87" t="s">
        <v>211</v>
      </c>
      <c r="N2" s="87">
        <v>2009</v>
      </c>
      <c r="O2" s="87" t="s">
        <v>306</v>
      </c>
      <c r="P2" s="87" t="s">
        <v>307</v>
      </c>
    </row>
    <row r="3" spans="1:17" ht="12.75" customHeight="1">
      <c r="A3" s="71">
        <v>60</v>
      </c>
      <c r="B3" s="70">
        <v>2009</v>
      </c>
      <c r="C3" s="72">
        <v>40056</v>
      </c>
      <c r="D3" s="71" t="s">
        <v>220</v>
      </c>
      <c r="E3" s="72">
        <v>40193</v>
      </c>
      <c r="F3" s="73">
        <v>37944</v>
      </c>
      <c r="K3" s="170">
        <v>2010</v>
      </c>
      <c r="L3" s="88">
        <v>1</v>
      </c>
      <c r="M3" s="89">
        <v>140346</v>
      </c>
      <c r="N3" s="89">
        <f>+H12</f>
        <v>0</v>
      </c>
      <c r="O3" s="90">
        <v>305346</v>
      </c>
      <c r="P3" s="91">
        <f aca="true" t="shared" si="0" ref="P3:P8">+M3-O3</f>
        <v>-165000</v>
      </c>
      <c r="Q3" s="81">
        <f aca="true" t="shared" si="1" ref="Q3:Q8">+O3-N3</f>
        <v>305346</v>
      </c>
    </row>
    <row r="4" spans="1:17" ht="12.75" customHeight="1">
      <c r="A4" s="71">
        <v>67</v>
      </c>
      <c r="B4" s="70">
        <v>2009</v>
      </c>
      <c r="C4" s="72">
        <v>40086</v>
      </c>
      <c r="D4" s="71" t="s">
        <v>226</v>
      </c>
      <c r="E4" s="72">
        <v>40194</v>
      </c>
      <c r="F4" s="73">
        <v>28800</v>
      </c>
      <c r="K4" s="170"/>
      <c r="L4" s="88">
        <v>2</v>
      </c>
      <c r="M4" s="89">
        <v>227281.6</v>
      </c>
      <c r="N4" s="89">
        <f>+H21</f>
        <v>0</v>
      </c>
      <c r="O4" s="90">
        <v>227281.6</v>
      </c>
      <c r="P4" s="91">
        <f t="shared" si="0"/>
        <v>0</v>
      </c>
      <c r="Q4" s="81">
        <f t="shared" si="1"/>
        <v>227281.6</v>
      </c>
    </row>
    <row r="5" spans="1:17" ht="12.75" customHeight="1">
      <c r="A5" s="71">
        <v>114</v>
      </c>
      <c r="B5" s="70">
        <v>2009</v>
      </c>
      <c r="C5" s="72">
        <v>40175</v>
      </c>
      <c r="D5" s="71" t="s">
        <v>267</v>
      </c>
      <c r="E5" s="72">
        <v>40197</v>
      </c>
      <c r="F5" s="73">
        <v>11160</v>
      </c>
      <c r="K5" s="170"/>
      <c r="L5" s="88">
        <v>3</v>
      </c>
      <c r="M5" s="89">
        <f>+G34</f>
        <v>0</v>
      </c>
      <c r="N5" s="89">
        <f>+H34</f>
        <v>0</v>
      </c>
      <c r="O5" s="90">
        <v>598222</v>
      </c>
      <c r="P5" s="91">
        <f t="shared" si="0"/>
        <v>-598222</v>
      </c>
      <c r="Q5" s="81">
        <f t="shared" si="1"/>
        <v>598222</v>
      </c>
    </row>
    <row r="6" spans="1:17" ht="12.75" customHeight="1">
      <c r="A6" s="71">
        <v>96</v>
      </c>
      <c r="B6" s="70">
        <v>2009</v>
      </c>
      <c r="C6" s="72">
        <v>40147</v>
      </c>
      <c r="D6" s="71" t="s">
        <v>239</v>
      </c>
      <c r="E6" s="72">
        <v>40206</v>
      </c>
      <c r="F6" s="73">
        <v>162</v>
      </c>
      <c r="K6" s="170"/>
      <c r="L6" s="88">
        <v>4</v>
      </c>
      <c r="M6" s="89">
        <f>+G45</f>
        <v>0</v>
      </c>
      <c r="N6" s="89">
        <f>+H45</f>
        <v>0</v>
      </c>
      <c r="O6" s="90">
        <v>209108</v>
      </c>
      <c r="P6" s="91">
        <f t="shared" si="0"/>
        <v>-209108</v>
      </c>
      <c r="Q6" s="81">
        <f t="shared" si="1"/>
        <v>209108</v>
      </c>
    </row>
    <row r="7" spans="1:17" ht="12.75" customHeight="1">
      <c r="A7" s="71">
        <v>100</v>
      </c>
      <c r="B7" s="70">
        <v>2009</v>
      </c>
      <c r="C7" s="72">
        <v>40162</v>
      </c>
      <c r="D7" s="71" t="s">
        <v>245</v>
      </c>
      <c r="E7" s="72">
        <v>40206</v>
      </c>
      <c r="F7" s="73">
        <v>1800</v>
      </c>
      <c r="J7" s="105" t="s">
        <v>163</v>
      </c>
      <c r="K7" s="170"/>
      <c r="L7" s="88">
        <v>5</v>
      </c>
      <c r="M7" s="89">
        <f>+G55</f>
        <v>0</v>
      </c>
      <c r="N7" s="89">
        <f>+H55</f>
        <v>0</v>
      </c>
      <c r="O7" s="90">
        <v>61766</v>
      </c>
      <c r="P7" s="91">
        <f t="shared" si="0"/>
        <v>-61766</v>
      </c>
      <c r="Q7" s="81">
        <f t="shared" si="1"/>
        <v>61766</v>
      </c>
    </row>
    <row r="8" spans="1:17" ht="12.75" customHeight="1">
      <c r="A8" s="71">
        <v>101</v>
      </c>
      <c r="B8" s="70">
        <v>2009</v>
      </c>
      <c r="C8" s="72">
        <v>40162</v>
      </c>
      <c r="D8" s="71" t="s">
        <v>239</v>
      </c>
      <c r="E8" s="72">
        <v>40206</v>
      </c>
      <c r="F8" s="73">
        <v>16200</v>
      </c>
      <c r="J8" s="104"/>
      <c r="K8" s="170"/>
      <c r="L8" s="88">
        <v>6</v>
      </c>
      <c r="M8" s="89">
        <f>+G67</f>
        <v>0</v>
      </c>
      <c r="N8" s="89">
        <f>+H67</f>
        <v>0</v>
      </c>
      <c r="O8" s="90">
        <f>SUM(O3:O7)</f>
        <v>1401723.6</v>
      </c>
      <c r="P8" s="92">
        <f t="shared" si="0"/>
        <v>-1401723.6</v>
      </c>
      <c r="Q8" s="81">
        <f t="shared" si="1"/>
        <v>1401723.6</v>
      </c>
    </row>
    <row r="9" spans="1:16" ht="12.75" customHeight="1">
      <c r="A9" s="71">
        <v>102</v>
      </c>
      <c r="B9" s="70">
        <v>2009</v>
      </c>
      <c r="C9" s="72">
        <v>40162</v>
      </c>
      <c r="D9" s="71" t="s">
        <v>239</v>
      </c>
      <c r="E9" s="72">
        <v>40206</v>
      </c>
      <c r="F9" s="73">
        <v>15000</v>
      </c>
      <c r="K9" s="170"/>
      <c r="L9" s="88">
        <v>7</v>
      </c>
      <c r="M9" s="89">
        <f>+G73</f>
        <v>0</v>
      </c>
      <c r="N9" s="89">
        <f>+H73</f>
        <v>0</v>
      </c>
      <c r="O9" s="93"/>
      <c r="P9" s="93"/>
    </row>
    <row r="10" spans="1:16" ht="12.75" customHeight="1">
      <c r="A10" s="71">
        <v>103</v>
      </c>
      <c r="B10" s="70">
        <v>2009</v>
      </c>
      <c r="C10" s="72">
        <v>40162</v>
      </c>
      <c r="D10" s="71" t="s">
        <v>239</v>
      </c>
      <c r="E10" s="72">
        <v>40206</v>
      </c>
      <c r="F10" s="73">
        <v>15600</v>
      </c>
      <c r="K10" s="170"/>
      <c r="L10" s="88">
        <v>8</v>
      </c>
      <c r="M10" s="89">
        <f>+G78</f>
        <v>0</v>
      </c>
      <c r="N10" s="89">
        <f>+H78</f>
        <v>0</v>
      </c>
      <c r="O10" s="93"/>
      <c r="P10" s="93"/>
    </row>
    <row r="11" spans="1:16" ht="12.75" customHeight="1">
      <c r="A11" s="71">
        <v>122</v>
      </c>
      <c r="B11" s="70">
        <v>2009</v>
      </c>
      <c r="C11" s="72">
        <v>40176</v>
      </c>
      <c r="D11" s="71" t="s">
        <v>239</v>
      </c>
      <c r="E11" s="72">
        <v>40206</v>
      </c>
      <c r="F11" s="73">
        <v>7800</v>
      </c>
      <c r="G11" s="80">
        <f>+SUM(F1:F11)</f>
        <v>140346</v>
      </c>
      <c r="H11" s="80">
        <f>+SUMIF(B1:B11,2009,F1:F11)</f>
        <v>140346</v>
      </c>
      <c r="I11" s="80">
        <f>+SUMIF(B1:B11,2010,F1:F11)</f>
        <v>0</v>
      </c>
      <c r="J11" s="81">
        <f>+I11+H11-G11</f>
        <v>0</v>
      </c>
      <c r="K11" s="170"/>
      <c r="L11" s="88">
        <v>9</v>
      </c>
      <c r="M11" s="89">
        <f>+G83</f>
        <v>0</v>
      </c>
      <c r="N11" s="89">
        <f>+H83</f>
        <v>0</v>
      </c>
      <c r="O11" s="93"/>
      <c r="P11" s="93"/>
    </row>
    <row r="12" spans="1:16" ht="12.75" customHeight="1">
      <c r="A12" s="71">
        <v>115</v>
      </c>
      <c r="B12" s="70">
        <v>2009</v>
      </c>
      <c r="C12" s="72">
        <v>40175</v>
      </c>
      <c r="D12" s="71" t="s">
        <v>269</v>
      </c>
      <c r="E12" s="72">
        <v>40211</v>
      </c>
      <c r="F12" s="73">
        <v>19125.6</v>
      </c>
      <c r="K12" s="170"/>
      <c r="L12" s="88">
        <v>10</v>
      </c>
      <c r="M12" s="94" t="str">
        <f>+G88</f>
        <v>Incassao Mese</v>
      </c>
      <c r="N12" s="94" t="str">
        <f>+H88</f>
        <v>Incassato 2009</v>
      </c>
      <c r="O12" s="93"/>
      <c r="P12" s="93"/>
    </row>
    <row r="13" spans="1:12" ht="12.75" customHeight="1">
      <c r="A13" s="71">
        <v>108</v>
      </c>
      <c r="B13" s="70">
        <v>2009</v>
      </c>
      <c r="C13" s="72">
        <v>40168</v>
      </c>
      <c r="D13" s="71" t="s">
        <v>257</v>
      </c>
      <c r="E13" s="72">
        <v>40214</v>
      </c>
      <c r="F13" s="73">
        <v>780</v>
      </c>
      <c r="L13" s="85"/>
    </row>
    <row r="14" spans="1:16" ht="12.75" customHeight="1">
      <c r="A14" s="71">
        <v>99</v>
      </c>
      <c r="B14" s="70">
        <v>2009</v>
      </c>
      <c r="C14" s="72">
        <v>40162</v>
      </c>
      <c r="D14" s="71" t="s">
        <v>243</v>
      </c>
      <c r="E14" s="75">
        <v>40219</v>
      </c>
      <c r="F14" s="73">
        <v>336</v>
      </c>
      <c r="L14" s="82"/>
      <c r="O14" s="82">
        <v>1</v>
      </c>
      <c r="P14" s="83">
        <v>305346</v>
      </c>
    </row>
    <row r="15" spans="1:16" ht="12.75" customHeight="1">
      <c r="A15" s="71">
        <v>116</v>
      </c>
      <c r="B15" s="70">
        <v>2009</v>
      </c>
      <c r="C15" s="72">
        <v>40175</v>
      </c>
      <c r="D15" s="71" t="s">
        <v>262</v>
      </c>
      <c r="E15" s="72">
        <v>40219</v>
      </c>
      <c r="F15" s="73">
        <v>150000</v>
      </c>
      <c r="O15" s="82">
        <v>2</v>
      </c>
      <c r="P15" s="83"/>
    </row>
    <row r="16" spans="1:16" ht="12.75" customHeight="1">
      <c r="A16" s="71">
        <v>68</v>
      </c>
      <c r="B16" s="70">
        <v>2009</v>
      </c>
      <c r="C16" s="72">
        <v>40086</v>
      </c>
      <c r="D16" s="71" t="s">
        <v>228</v>
      </c>
      <c r="E16" s="72">
        <v>40221</v>
      </c>
      <c r="F16" s="73">
        <v>3240</v>
      </c>
      <c r="O16" s="82">
        <v>3</v>
      </c>
      <c r="P16" s="83">
        <v>401772</v>
      </c>
    </row>
    <row r="17" spans="1:16" ht="12.75" customHeight="1">
      <c r="A17" s="71">
        <v>87</v>
      </c>
      <c r="B17" s="70">
        <v>2009</v>
      </c>
      <c r="C17" s="72">
        <v>40116</v>
      </c>
      <c r="D17" s="71" t="s">
        <v>234</v>
      </c>
      <c r="E17" s="72">
        <v>40222</v>
      </c>
      <c r="F17" s="73">
        <v>10800</v>
      </c>
      <c r="O17" s="82">
        <v>4</v>
      </c>
      <c r="P17" s="83">
        <v>163308</v>
      </c>
    </row>
    <row r="18" spans="1:16" ht="12.75" customHeight="1">
      <c r="A18" s="71">
        <v>111</v>
      </c>
      <c r="B18" s="70">
        <v>2009</v>
      </c>
      <c r="C18" s="72">
        <v>40170</v>
      </c>
      <c r="D18" s="71" t="s">
        <v>255</v>
      </c>
      <c r="E18" s="72">
        <v>40225</v>
      </c>
      <c r="F18" s="73">
        <v>28800</v>
      </c>
      <c r="O18" s="82">
        <v>5</v>
      </c>
      <c r="P18" s="83">
        <v>32486.4</v>
      </c>
    </row>
    <row r="19" spans="1:6" ht="12.75" customHeight="1">
      <c r="A19" s="71">
        <v>95</v>
      </c>
      <c r="B19" s="70">
        <v>2009</v>
      </c>
      <c r="C19" s="72">
        <v>40147</v>
      </c>
      <c r="D19" s="71" t="s">
        <v>226</v>
      </c>
      <c r="E19" s="72">
        <v>40232</v>
      </c>
      <c r="F19" s="73">
        <v>4200</v>
      </c>
    </row>
    <row r="20" spans="1:6" ht="12.75" customHeight="1">
      <c r="A20" s="71">
        <v>51</v>
      </c>
      <c r="B20" s="70">
        <v>2009</v>
      </c>
      <c r="C20" s="72">
        <v>39994</v>
      </c>
      <c r="D20" s="71" t="s">
        <v>82</v>
      </c>
      <c r="E20" s="72">
        <v>40239</v>
      </c>
      <c r="F20" s="73">
        <v>9600</v>
      </c>
    </row>
    <row r="21" spans="1:6" ht="12.75" customHeight="1">
      <c r="A21" s="71">
        <v>107</v>
      </c>
      <c r="B21" s="70">
        <v>2009</v>
      </c>
      <c r="C21" s="72">
        <v>40168</v>
      </c>
      <c r="D21" s="71" t="s">
        <v>255</v>
      </c>
      <c r="E21" s="72">
        <v>40240</v>
      </c>
      <c r="F21" s="73">
        <v>5880</v>
      </c>
    </row>
    <row r="22" spans="1:6" ht="12.75" customHeight="1">
      <c r="A22" s="71">
        <v>112</v>
      </c>
      <c r="B22" s="70">
        <v>2009</v>
      </c>
      <c r="C22" s="72">
        <v>40170</v>
      </c>
      <c r="D22" s="71" t="s">
        <v>265</v>
      </c>
      <c r="E22" s="72">
        <v>40245</v>
      </c>
      <c r="F22" s="73">
        <v>4800</v>
      </c>
    </row>
    <row r="23" spans="1:6" ht="12.75" customHeight="1">
      <c r="A23" s="71">
        <v>106</v>
      </c>
      <c r="B23" s="70">
        <v>2009</v>
      </c>
      <c r="C23" s="72">
        <v>40168</v>
      </c>
      <c r="D23" s="71" t="s">
        <v>253</v>
      </c>
      <c r="E23" s="72">
        <v>40247</v>
      </c>
      <c r="F23" s="73">
        <v>7200</v>
      </c>
    </row>
    <row r="24" spans="1:6" ht="12.75" customHeight="1">
      <c r="A24" s="71">
        <v>123</v>
      </c>
      <c r="B24" s="70">
        <v>2009</v>
      </c>
      <c r="C24" s="72">
        <v>40176</v>
      </c>
      <c r="D24" s="71" t="s">
        <v>160</v>
      </c>
      <c r="E24" s="72">
        <v>40249</v>
      </c>
      <c r="F24" s="73">
        <v>81732</v>
      </c>
    </row>
    <row r="25" spans="1:6" ht="12.75" customHeight="1">
      <c r="A25" s="71">
        <v>74</v>
      </c>
      <c r="B25" s="70">
        <v>2009</v>
      </c>
      <c r="C25" s="72">
        <v>40086</v>
      </c>
      <c r="D25" s="71" t="s">
        <v>7</v>
      </c>
      <c r="E25" s="72">
        <v>40253</v>
      </c>
      <c r="F25" s="73">
        <v>7560</v>
      </c>
    </row>
    <row r="26" spans="1:6" ht="12.75" customHeight="1">
      <c r="A26" s="71">
        <v>117</v>
      </c>
      <c r="B26" s="70">
        <v>2009</v>
      </c>
      <c r="C26" s="72">
        <v>40175</v>
      </c>
      <c r="D26" s="71" t="s">
        <v>32</v>
      </c>
      <c r="E26" s="72">
        <v>40256</v>
      </c>
      <c r="F26" s="73">
        <v>390000</v>
      </c>
    </row>
    <row r="27" spans="1:6" ht="12.75" customHeight="1">
      <c r="A27" s="71">
        <v>105</v>
      </c>
      <c r="B27" s="70">
        <v>2009</v>
      </c>
      <c r="C27" s="72">
        <v>40168</v>
      </c>
      <c r="D27" s="71" t="s">
        <v>228</v>
      </c>
      <c r="E27" s="72">
        <v>40260</v>
      </c>
      <c r="F27" s="73">
        <v>12000</v>
      </c>
    </row>
    <row r="28" spans="1:6" ht="12.75" customHeight="1">
      <c r="A28" s="71">
        <v>40</v>
      </c>
      <c r="B28" s="70">
        <v>2009</v>
      </c>
      <c r="C28" s="72">
        <v>39994</v>
      </c>
      <c r="D28" s="71" t="s">
        <v>215</v>
      </c>
      <c r="E28" s="72">
        <v>40277</v>
      </c>
      <c r="F28" s="73">
        <v>11340</v>
      </c>
    </row>
    <row r="29" spans="1:6" ht="12.75" customHeight="1">
      <c r="A29" s="71">
        <v>41</v>
      </c>
      <c r="B29" s="70">
        <v>2009</v>
      </c>
      <c r="C29" s="72">
        <v>39994</v>
      </c>
      <c r="D29" s="71" t="s">
        <v>217</v>
      </c>
      <c r="E29" s="72">
        <v>40277</v>
      </c>
      <c r="F29" s="73">
        <v>5760</v>
      </c>
    </row>
    <row r="30" spans="1:6" ht="12.75" customHeight="1">
      <c r="A30" s="71">
        <v>124</v>
      </c>
      <c r="B30" s="70">
        <v>2009</v>
      </c>
      <c r="C30" s="72">
        <v>40177</v>
      </c>
      <c r="D30" s="71" t="s">
        <v>226</v>
      </c>
      <c r="E30" s="72">
        <v>40277</v>
      </c>
      <c r="F30" s="73">
        <v>31008</v>
      </c>
    </row>
    <row r="31" spans="1:6" ht="12.75" customHeight="1">
      <c r="A31" s="71">
        <v>104</v>
      </c>
      <c r="B31" s="70">
        <v>2009</v>
      </c>
      <c r="C31" s="72">
        <v>40168</v>
      </c>
      <c r="D31" s="71" t="s">
        <v>250</v>
      </c>
      <c r="E31" s="72">
        <v>40295</v>
      </c>
      <c r="F31" s="73">
        <v>79200</v>
      </c>
    </row>
    <row r="32" spans="1:6" ht="12.75" customHeight="1">
      <c r="A32" s="71">
        <v>64</v>
      </c>
      <c r="B32" s="70">
        <v>2009</v>
      </c>
      <c r="C32" s="72">
        <v>40056</v>
      </c>
      <c r="D32" s="71" t="s">
        <v>224</v>
      </c>
      <c r="E32" s="72">
        <v>40304</v>
      </c>
      <c r="F32" s="73">
        <v>4380</v>
      </c>
    </row>
    <row r="33" spans="1:6" ht="12.75" customHeight="1">
      <c r="A33" s="71">
        <v>125</v>
      </c>
      <c r="B33" s="70">
        <v>2009</v>
      </c>
      <c r="C33" s="72">
        <v>40178</v>
      </c>
      <c r="D33" s="71" t="s">
        <v>7</v>
      </c>
      <c r="E33" s="72">
        <v>40305</v>
      </c>
      <c r="F33" s="73">
        <v>4986</v>
      </c>
    </row>
    <row r="34" spans="1:6" ht="12.75" customHeight="1">
      <c r="A34" s="71">
        <v>126</v>
      </c>
      <c r="B34" s="70">
        <v>2009</v>
      </c>
      <c r="C34" s="72">
        <v>40178</v>
      </c>
      <c r="D34" s="71" t="s">
        <v>7</v>
      </c>
      <c r="E34" s="72">
        <v>40305</v>
      </c>
      <c r="F34" s="73">
        <v>2479.2</v>
      </c>
    </row>
    <row r="35" spans="1:6" ht="12.75" customHeight="1">
      <c r="A35" s="71">
        <v>127</v>
      </c>
      <c r="B35" s="70">
        <v>2009</v>
      </c>
      <c r="C35" s="72">
        <v>40178</v>
      </c>
      <c r="D35" s="71" t="s">
        <v>7</v>
      </c>
      <c r="E35" s="72">
        <v>40305</v>
      </c>
      <c r="F35" s="73">
        <v>2479.2</v>
      </c>
    </row>
    <row r="36" spans="1:6" ht="12.75" customHeight="1">
      <c r="A36" s="71">
        <v>121</v>
      </c>
      <c r="B36" s="70">
        <v>2009</v>
      </c>
      <c r="C36" s="72">
        <v>40176</v>
      </c>
      <c r="D36" s="71" t="s">
        <v>7</v>
      </c>
      <c r="E36" s="72">
        <v>40308</v>
      </c>
      <c r="F36" s="73">
        <v>18162</v>
      </c>
    </row>
    <row r="37" spans="1:6" ht="12.75" customHeight="1">
      <c r="A37" s="71">
        <v>85</v>
      </c>
      <c r="B37" s="70">
        <v>2009</v>
      </c>
      <c r="C37" s="72">
        <v>40116</v>
      </c>
      <c r="D37" s="71" t="s">
        <v>82</v>
      </c>
      <c r="E37" s="72">
        <v>40317</v>
      </c>
      <c r="F37" s="73">
        <v>5760</v>
      </c>
    </row>
    <row r="38" spans="1:6" ht="12.75" customHeight="1">
      <c r="A38" s="71">
        <v>109</v>
      </c>
      <c r="B38" s="70">
        <v>2009</v>
      </c>
      <c r="C38" s="72">
        <v>40168</v>
      </c>
      <c r="D38" s="71" t="s">
        <v>259</v>
      </c>
      <c r="E38" s="75">
        <v>40340</v>
      </c>
      <c r="F38" s="73">
        <v>69420</v>
      </c>
    </row>
    <row r="39" spans="1:6" ht="12.75" customHeight="1">
      <c r="A39" s="71">
        <v>118</v>
      </c>
      <c r="B39" s="70">
        <v>2009</v>
      </c>
      <c r="C39" s="72">
        <v>40175</v>
      </c>
      <c r="D39" s="71" t="s">
        <v>259</v>
      </c>
      <c r="E39" s="72">
        <v>40340</v>
      </c>
      <c r="F39" s="73">
        <v>11160</v>
      </c>
    </row>
    <row r="40" spans="1:6" ht="12.75" customHeight="1">
      <c r="A40" s="71">
        <v>119</v>
      </c>
      <c r="B40" s="70">
        <v>2009</v>
      </c>
      <c r="C40" s="72">
        <v>40175</v>
      </c>
      <c r="D40" s="71" t="s">
        <v>259</v>
      </c>
      <c r="E40" s="72">
        <v>40340</v>
      </c>
      <c r="F40" s="73">
        <v>4800</v>
      </c>
    </row>
    <row r="41" spans="1:6" ht="12.75" customHeight="1">
      <c r="A41" s="71">
        <v>63</v>
      </c>
      <c r="B41" s="70">
        <v>2009</v>
      </c>
      <c r="C41" s="72">
        <v>40056</v>
      </c>
      <c r="D41" s="71" t="s">
        <v>215</v>
      </c>
      <c r="E41" s="72">
        <v>40347</v>
      </c>
      <c r="F41" s="73">
        <v>14400</v>
      </c>
    </row>
    <row r="42" spans="1:6" ht="12.75" customHeight="1">
      <c r="A42" s="71">
        <v>62</v>
      </c>
      <c r="B42" s="70">
        <v>2009</v>
      </c>
      <c r="C42" s="72">
        <v>40056</v>
      </c>
      <c r="D42" s="71" t="s">
        <v>215</v>
      </c>
      <c r="E42" s="72">
        <v>40347</v>
      </c>
      <c r="F42" s="73">
        <v>9360</v>
      </c>
    </row>
    <row r="43" spans="1:6" ht="12.75" customHeight="1">
      <c r="A43" s="71">
        <v>89</v>
      </c>
      <c r="B43" s="70">
        <v>2009</v>
      </c>
      <c r="C43" s="72">
        <v>40133</v>
      </c>
      <c r="D43" s="71" t="s">
        <v>236</v>
      </c>
      <c r="E43" s="75">
        <v>40353</v>
      </c>
      <c r="F43" s="73">
        <v>168000</v>
      </c>
    </row>
    <row r="44" spans="1:10" ht="12.75" customHeight="1">
      <c r="A44" s="71">
        <v>10</v>
      </c>
      <c r="B44" s="70">
        <v>2010</v>
      </c>
      <c r="C44" s="72">
        <v>40225</v>
      </c>
      <c r="D44" s="71" t="s">
        <v>32</v>
      </c>
      <c r="E44" s="72">
        <v>40234</v>
      </c>
      <c r="F44" s="73">
        <v>10000</v>
      </c>
      <c r="G44" s="80">
        <f>+SUM(F36:F44)</f>
        <v>311062</v>
      </c>
      <c r="H44" s="80">
        <f>+SUMIF(B36:B44,2009,F36:F44)</f>
        <v>301062</v>
      </c>
      <c r="I44" s="80">
        <f>+SUMIF(B36:B44,2010,F36:F44)</f>
        <v>10000</v>
      </c>
      <c r="J44" s="81">
        <f>+I44+H44-G44</f>
        <v>0</v>
      </c>
    </row>
    <row r="45" spans="1:6" ht="12.75" customHeight="1">
      <c r="A45" s="71">
        <v>11</v>
      </c>
      <c r="B45" s="70">
        <v>2010</v>
      </c>
      <c r="C45" s="72">
        <v>40234</v>
      </c>
      <c r="D45" s="71" t="s">
        <v>33</v>
      </c>
      <c r="E45" s="72">
        <v>40238</v>
      </c>
      <c r="F45" s="73">
        <v>12000</v>
      </c>
    </row>
    <row r="46" spans="1:6" ht="12.75" customHeight="1">
      <c r="A46" s="71">
        <v>9</v>
      </c>
      <c r="B46" s="70">
        <v>2010</v>
      </c>
      <c r="C46" s="72">
        <v>40225</v>
      </c>
      <c r="D46" s="71" t="s">
        <v>28</v>
      </c>
      <c r="E46" s="72">
        <v>40240</v>
      </c>
      <c r="F46" s="73">
        <v>159250</v>
      </c>
    </row>
    <row r="47" spans="1:6" ht="12.75" customHeight="1">
      <c r="A47" s="71">
        <v>2</v>
      </c>
      <c r="B47" s="70">
        <v>2010</v>
      </c>
      <c r="C47" s="72">
        <v>40209</v>
      </c>
      <c r="D47" s="71" t="s">
        <v>291</v>
      </c>
      <c r="E47" s="72">
        <v>40259</v>
      </c>
      <c r="F47" s="73">
        <v>9600</v>
      </c>
    </row>
    <row r="48" spans="1:6" ht="12.75" customHeight="1">
      <c r="A48" s="71">
        <v>20</v>
      </c>
      <c r="B48" s="70">
        <v>2010</v>
      </c>
      <c r="C48" s="72">
        <v>40237</v>
      </c>
      <c r="D48" s="71" t="s">
        <v>292</v>
      </c>
      <c r="E48" s="72">
        <v>40268</v>
      </c>
      <c r="F48" s="73">
        <v>15000</v>
      </c>
    </row>
    <row r="49" spans="1:10" ht="12.75" customHeight="1">
      <c r="A49" s="71">
        <v>23</v>
      </c>
      <c r="B49" s="70">
        <v>2010</v>
      </c>
      <c r="C49" s="72">
        <v>40268</v>
      </c>
      <c r="D49" s="71" t="s">
        <v>53</v>
      </c>
      <c r="E49" s="72">
        <v>40268</v>
      </c>
      <c r="F49" s="73">
        <v>600</v>
      </c>
      <c r="G49" s="80">
        <f>+SUM(F37:F49)</f>
        <v>489350</v>
      </c>
      <c r="H49" s="80">
        <f>+SUMIF(B37:B49,2009,F37:F49)</f>
        <v>282900</v>
      </c>
      <c r="I49" s="80">
        <f>+SUMIF(B37:B49,2010,F37:F49)</f>
        <v>206450</v>
      </c>
      <c r="J49" s="81">
        <f>+I49+H49-G49</f>
        <v>0</v>
      </c>
    </row>
    <row r="50" spans="1:6" ht="12.75" customHeight="1">
      <c r="A50" s="71">
        <v>21</v>
      </c>
      <c r="B50" s="70">
        <v>2010</v>
      </c>
      <c r="C50" s="72">
        <v>40268</v>
      </c>
      <c r="D50" s="71" t="s">
        <v>33</v>
      </c>
      <c r="E50" s="72">
        <v>40269</v>
      </c>
      <c r="F50" s="73">
        <v>11000</v>
      </c>
    </row>
    <row r="51" spans="1:6" ht="12.75" customHeight="1">
      <c r="A51" s="71">
        <v>1</v>
      </c>
      <c r="B51" s="70">
        <v>2010</v>
      </c>
      <c r="C51" s="72">
        <v>40179</v>
      </c>
      <c r="D51" s="71" t="s">
        <v>12</v>
      </c>
      <c r="E51" s="72">
        <v>40274</v>
      </c>
      <c r="F51" s="73">
        <v>9600</v>
      </c>
    </row>
    <row r="52" spans="1:6" ht="12.75" customHeight="1">
      <c r="A52" s="71">
        <v>16</v>
      </c>
      <c r="B52" s="70">
        <v>2010</v>
      </c>
      <c r="C52" s="72">
        <v>40237</v>
      </c>
      <c r="D52" s="71" t="s">
        <v>36</v>
      </c>
      <c r="E52" s="72">
        <v>40274</v>
      </c>
      <c r="F52" s="73">
        <v>3000</v>
      </c>
    </row>
    <row r="53" spans="1:6" ht="12.75" customHeight="1">
      <c r="A53" s="71">
        <v>13</v>
      </c>
      <c r="B53" s="70">
        <v>2010</v>
      </c>
      <c r="C53" s="72">
        <v>40237</v>
      </c>
      <c r="D53" s="71" t="s">
        <v>239</v>
      </c>
      <c r="E53" s="72">
        <v>40277</v>
      </c>
      <c r="F53" s="73">
        <v>7800</v>
      </c>
    </row>
    <row r="54" spans="1:6" ht="12.75" customHeight="1">
      <c r="A54" s="71">
        <v>15</v>
      </c>
      <c r="B54" s="70">
        <v>2010</v>
      </c>
      <c r="C54" s="72">
        <v>40237</v>
      </c>
      <c r="D54" s="71" t="s">
        <v>239</v>
      </c>
      <c r="E54" s="72">
        <v>40277</v>
      </c>
      <c r="F54" s="73">
        <v>8400</v>
      </c>
    </row>
    <row r="55" spans="1:6" ht="12.75" customHeight="1">
      <c r="A55" s="71">
        <v>3</v>
      </c>
      <c r="B55" s="70">
        <v>2010</v>
      </c>
      <c r="C55" s="72">
        <v>40209</v>
      </c>
      <c r="D55" s="71" t="s">
        <v>226</v>
      </c>
      <c r="E55" s="72">
        <v>40281</v>
      </c>
      <c r="F55" s="73">
        <v>3600</v>
      </c>
    </row>
    <row r="56" spans="1:10" ht="12.75" customHeight="1">
      <c r="A56" s="71">
        <v>14</v>
      </c>
      <c r="B56" s="70">
        <v>2010</v>
      </c>
      <c r="C56" s="72">
        <v>40237</v>
      </c>
      <c r="D56" s="71" t="s">
        <v>239</v>
      </c>
      <c r="E56" s="72">
        <v>40297</v>
      </c>
      <c r="F56" s="73">
        <v>2400</v>
      </c>
      <c r="G56" s="80">
        <f>+SUM(F46:F56)</f>
        <v>230250</v>
      </c>
      <c r="H56" s="80">
        <f>+SUMIF(B46:B56,2009,F46:F56)</f>
        <v>0</v>
      </c>
      <c r="I56" s="80">
        <f>+SUMIF(B46:B56,2010,F46:F56)</f>
        <v>230250</v>
      </c>
      <c r="J56" s="81">
        <f>+I56+H56-G56</f>
        <v>0</v>
      </c>
    </row>
    <row r="57" spans="1:6" ht="12.75" customHeight="1">
      <c r="A57" s="71">
        <v>28</v>
      </c>
      <c r="B57" s="70">
        <v>2010</v>
      </c>
      <c r="C57" s="72">
        <v>40268</v>
      </c>
      <c r="D57" s="71" t="s">
        <v>58</v>
      </c>
      <c r="E57" s="72">
        <v>40311</v>
      </c>
      <c r="F57" s="73">
        <v>3660</v>
      </c>
    </row>
    <row r="58" spans="1:6" ht="12.75" customHeight="1">
      <c r="A58" s="71">
        <v>24</v>
      </c>
      <c r="B58" s="70">
        <v>2010</v>
      </c>
      <c r="C58" s="72">
        <v>40268</v>
      </c>
      <c r="D58" s="71" t="s">
        <v>54</v>
      </c>
      <c r="E58" s="75">
        <v>40316</v>
      </c>
      <c r="F58" s="73">
        <v>25620</v>
      </c>
    </row>
    <row r="59" spans="1:6" ht="12.75" customHeight="1">
      <c r="A59" s="71">
        <v>34</v>
      </c>
      <c r="B59" s="70">
        <v>2010</v>
      </c>
      <c r="C59" s="72">
        <v>40298</v>
      </c>
      <c r="D59" s="71" t="s">
        <v>294</v>
      </c>
      <c r="E59" s="72">
        <v>40319</v>
      </c>
      <c r="F59" s="73">
        <v>1200</v>
      </c>
    </row>
    <row r="60" spans="1:10" ht="12.75" customHeight="1">
      <c r="A60" s="71">
        <v>36</v>
      </c>
      <c r="B60" s="70">
        <v>2010</v>
      </c>
      <c r="C60" s="72">
        <v>40298</v>
      </c>
      <c r="D60" s="71" t="s">
        <v>283</v>
      </c>
      <c r="E60" s="72">
        <v>40319</v>
      </c>
      <c r="F60" s="73">
        <v>216000</v>
      </c>
      <c r="G60" s="80">
        <f>+SUM(F51:F60)</f>
        <v>281280</v>
      </c>
      <c r="H60" s="80">
        <f>+SUMIF(B51:B60,2009,F51:F60)</f>
        <v>0</v>
      </c>
      <c r="I60" s="80">
        <f>+SUMIF(B51:B60,2010,F51:F60)</f>
        <v>281280</v>
      </c>
      <c r="J60" s="81">
        <f>+I60+H60-G60</f>
        <v>0</v>
      </c>
    </row>
    <row r="61" spans="1:6" ht="12.75" customHeight="1">
      <c r="A61" s="71">
        <v>44</v>
      </c>
      <c r="B61" s="70">
        <v>2010</v>
      </c>
      <c r="C61" s="72">
        <v>40337</v>
      </c>
      <c r="D61" s="71" t="s">
        <v>113</v>
      </c>
      <c r="E61" s="72">
        <v>40337</v>
      </c>
      <c r="F61" s="73">
        <v>268.8</v>
      </c>
    </row>
    <row r="62" spans="1:6" ht="12.75" customHeight="1">
      <c r="A62" s="71">
        <v>12</v>
      </c>
      <c r="B62" s="70">
        <v>2010</v>
      </c>
      <c r="C62" s="72">
        <v>40237</v>
      </c>
      <c r="D62" s="71" t="s">
        <v>234</v>
      </c>
      <c r="E62" s="72">
        <v>40340</v>
      </c>
      <c r="F62" s="73">
        <v>3000</v>
      </c>
    </row>
    <row r="63" spans="1:6" ht="12.75" customHeight="1">
      <c r="A63" s="71">
        <v>19</v>
      </c>
      <c r="B63" s="70">
        <v>2010</v>
      </c>
      <c r="C63" s="72">
        <v>40237</v>
      </c>
      <c r="D63" s="71" t="s">
        <v>291</v>
      </c>
      <c r="E63" s="72">
        <v>40359</v>
      </c>
      <c r="F63" s="73">
        <v>3600</v>
      </c>
    </row>
    <row r="64" spans="1:6" ht="12.75" customHeight="1">
      <c r="A64" s="71">
        <v>26</v>
      </c>
      <c r="B64" s="70">
        <v>2010</v>
      </c>
      <c r="C64" s="72">
        <v>40268</v>
      </c>
      <c r="D64" s="71" t="s">
        <v>56</v>
      </c>
      <c r="E64" s="72">
        <v>40359</v>
      </c>
      <c r="F64" s="73">
        <v>9600</v>
      </c>
    </row>
    <row r="65" spans="1:6" ht="12.75" customHeight="1">
      <c r="A65" s="71">
        <v>32</v>
      </c>
      <c r="B65" s="70">
        <v>2010</v>
      </c>
      <c r="C65" s="72">
        <v>40280</v>
      </c>
      <c r="D65" s="71" t="s">
        <v>239</v>
      </c>
      <c r="E65" s="72">
        <v>40359</v>
      </c>
      <c r="F65" s="73">
        <v>8400</v>
      </c>
    </row>
    <row r="66" spans="1:10" ht="12.75" customHeight="1">
      <c r="A66" s="71">
        <v>37</v>
      </c>
      <c r="B66" s="70">
        <v>2010</v>
      </c>
      <c r="C66" s="72">
        <v>40329</v>
      </c>
      <c r="D66" s="71" t="s">
        <v>279</v>
      </c>
      <c r="E66" s="72">
        <v>40359</v>
      </c>
      <c r="F66" s="73">
        <v>13200</v>
      </c>
      <c r="G66" s="80">
        <f>+SUM(F55:F66)</f>
        <v>290548.8</v>
      </c>
      <c r="H66" s="80">
        <f>+SUMIF(B55:B66,2009,F55:F66)</f>
        <v>0</v>
      </c>
      <c r="I66" s="80">
        <f>+SUMIF(B55:B66,2010,F55:F66)</f>
        <v>290548.8</v>
      </c>
      <c r="J66" s="81">
        <f>+I66+H66-G66</f>
        <v>0</v>
      </c>
    </row>
    <row r="67" spans="1:6" ht="12.75" customHeight="1">
      <c r="A67" s="71">
        <v>50</v>
      </c>
      <c r="B67" s="70">
        <v>2010</v>
      </c>
      <c r="C67" s="72">
        <v>40359</v>
      </c>
      <c r="D67" s="71" t="s">
        <v>236</v>
      </c>
      <c r="E67" s="72">
        <v>40361</v>
      </c>
      <c r="F67" s="73">
        <v>19200</v>
      </c>
    </row>
    <row r="68" spans="1:6" ht="12.75" customHeight="1">
      <c r="A68" s="71">
        <v>5</v>
      </c>
      <c r="B68" s="70">
        <v>2010</v>
      </c>
      <c r="C68" s="72">
        <v>40209</v>
      </c>
      <c r="D68" s="71" t="s">
        <v>114</v>
      </c>
      <c r="E68" s="72">
        <v>40367</v>
      </c>
      <c r="F68" s="73">
        <v>12000</v>
      </c>
    </row>
    <row r="69" spans="1:6" ht="12.75" customHeight="1">
      <c r="A69" s="71">
        <v>6</v>
      </c>
      <c r="B69" s="70">
        <v>2010</v>
      </c>
      <c r="C69" s="72">
        <v>40209</v>
      </c>
      <c r="D69" s="71" t="s">
        <v>114</v>
      </c>
      <c r="E69" s="72">
        <v>40367</v>
      </c>
      <c r="F69" s="73">
        <v>4200</v>
      </c>
    </row>
    <row r="70" spans="1:6" ht="12.75" customHeight="1">
      <c r="A70" s="71">
        <v>7</v>
      </c>
      <c r="B70" s="70">
        <v>2010</v>
      </c>
      <c r="C70" s="72">
        <v>40209</v>
      </c>
      <c r="D70" s="71" t="s">
        <v>114</v>
      </c>
      <c r="E70" s="72">
        <v>40367</v>
      </c>
      <c r="F70" s="73">
        <v>4200</v>
      </c>
    </row>
    <row r="71" spans="1:6" ht="12.75" customHeight="1">
      <c r="A71" s="71">
        <v>17</v>
      </c>
      <c r="B71" s="70">
        <v>2010</v>
      </c>
      <c r="C71" s="72">
        <v>40237</v>
      </c>
      <c r="D71" s="71" t="s">
        <v>114</v>
      </c>
      <c r="E71" s="72">
        <v>40367</v>
      </c>
      <c r="F71" s="73">
        <v>4020</v>
      </c>
    </row>
    <row r="72" spans="1:10" ht="12.75" customHeight="1">
      <c r="A72" s="71">
        <v>18</v>
      </c>
      <c r="B72" s="70">
        <v>2010</v>
      </c>
      <c r="C72" s="72">
        <v>40237</v>
      </c>
      <c r="D72" s="71" t="s">
        <v>38</v>
      </c>
      <c r="E72" s="75">
        <v>40368</v>
      </c>
      <c r="F72" s="73">
        <v>51600</v>
      </c>
      <c r="G72" s="80">
        <f>+SUM(F67:F72)</f>
        <v>95220</v>
      </c>
      <c r="H72" s="80">
        <f>+SUMIF(B67:B72,2009,F67:F72)</f>
        <v>0</v>
      </c>
      <c r="I72" s="80">
        <f>+SUMIF(B67:B72,2010,F67:F72)</f>
        <v>95220</v>
      </c>
      <c r="J72" s="81">
        <f>+I72+H72-G72</f>
        <v>0</v>
      </c>
    </row>
    <row r="73" spans="1:6" ht="12.75" customHeight="1">
      <c r="A73" s="71">
        <v>38</v>
      </c>
      <c r="B73" s="70">
        <v>2010</v>
      </c>
      <c r="C73" s="72">
        <v>40329</v>
      </c>
      <c r="D73" s="71" t="s">
        <v>281</v>
      </c>
      <c r="E73" s="72">
        <v>40392</v>
      </c>
      <c r="F73" s="73">
        <v>663.6</v>
      </c>
    </row>
    <row r="74" spans="1:6" ht="12.75" customHeight="1">
      <c r="A74" s="71">
        <v>39</v>
      </c>
      <c r="B74" s="70">
        <v>2010</v>
      </c>
      <c r="C74" s="72">
        <v>40329</v>
      </c>
      <c r="D74" s="71" t="s">
        <v>226</v>
      </c>
      <c r="E74" s="72">
        <v>40392</v>
      </c>
      <c r="F74" s="73">
        <v>52092</v>
      </c>
    </row>
    <row r="75" spans="1:6" ht="12.75" customHeight="1">
      <c r="A75" s="71">
        <v>42</v>
      </c>
      <c r="B75" s="70">
        <v>2010</v>
      </c>
      <c r="C75" s="72">
        <v>40329</v>
      </c>
      <c r="D75" s="71" t="s">
        <v>239</v>
      </c>
      <c r="E75" s="72">
        <v>40392</v>
      </c>
      <c r="F75" s="73">
        <v>16488</v>
      </c>
    </row>
    <row r="76" spans="1:6" ht="12.75" customHeight="1">
      <c r="A76" s="71">
        <v>30</v>
      </c>
      <c r="B76" s="70">
        <v>2010</v>
      </c>
      <c r="C76" s="72">
        <v>40268</v>
      </c>
      <c r="D76" s="71" t="s">
        <v>114</v>
      </c>
      <c r="E76" s="72">
        <v>40399</v>
      </c>
      <c r="F76" s="73">
        <v>14400</v>
      </c>
    </row>
    <row r="77" spans="1:10" ht="12.75" customHeight="1">
      <c r="A77" s="71">
        <v>59</v>
      </c>
      <c r="B77" s="70">
        <v>2010</v>
      </c>
      <c r="C77" s="72">
        <v>40386</v>
      </c>
      <c r="D77" s="71" t="s">
        <v>136</v>
      </c>
      <c r="E77" s="75">
        <v>40410</v>
      </c>
      <c r="F77" s="73">
        <v>84731</v>
      </c>
      <c r="G77" s="80">
        <f>+SUM(F73:F77)</f>
        <v>168374.6</v>
      </c>
      <c r="H77" s="80">
        <f>+SUMIF(B73:B77,2009,F73:F77)</f>
        <v>0</v>
      </c>
      <c r="I77" s="80">
        <f>+SUMIF(B73:B77,2010,F73:F77)</f>
        <v>168374.6</v>
      </c>
      <c r="J77" s="81">
        <f>+I77+H77-G77</f>
        <v>0</v>
      </c>
    </row>
    <row r="78" spans="1:6" ht="12.75" customHeight="1">
      <c r="A78" s="71">
        <v>46</v>
      </c>
      <c r="B78" s="70">
        <v>2010</v>
      </c>
      <c r="C78" s="72">
        <v>40359</v>
      </c>
      <c r="D78" s="71" t="s">
        <v>239</v>
      </c>
      <c r="E78" s="72">
        <v>40422</v>
      </c>
      <c r="F78" s="73">
        <v>9000</v>
      </c>
    </row>
    <row r="79" spans="1:6" ht="12.75" customHeight="1">
      <c r="A79" s="71">
        <v>54</v>
      </c>
      <c r="B79" s="70">
        <v>2010</v>
      </c>
      <c r="C79" s="72">
        <v>40359</v>
      </c>
      <c r="D79" s="71" t="s">
        <v>239</v>
      </c>
      <c r="E79" s="75">
        <v>40422</v>
      </c>
      <c r="F79" s="73">
        <v>10380</v>
      </c>
    </row>
    <row r="80" spans="1:6" ht="12.75" customHeight="1">
      <c r="A80" s="71">
        <v>57</v>
      </c>
      <c r="B80" s="70">
        <v>2010</v>
      </c>
      <c r="C80" s="72">
        <v>40375</v>
      </c>
      <c r="D80" s="71" t="s">
        <v>239</v>
      </c>
      <c r="E80" s="72">
        <v>40422</v>
      </c>
      <c r="F80" s="73">
        <v>8400</v>
      </c>
    </row>
    <row r="81" spans="1:6" ht="12.75" customHeight="1">
      <c r="A81" s="71">
        <v>56</v>
      </c>
      <c r="B81" s="70">
        <v>2010</v>
      </c>
      <c r="C81" s="72">
        <v>40359</v>
      </c>
      <c r="D81" s="71" t="s">
        <v>226</v>
      </c>
      <c r="E81" s="75">
        <v>40430</v>
      </c>
      <c r="F81" s="73">
        <v>28800</v>
      </c>
    </row>
    <row r="82" spans="1:10" ht="12.75" customHeight="1">
      <c r="A82" s="71">
        <v>52</v>
      </c>
      <c r="B82" s="70">
        <v>2010</v>
      </c>
      <c r="C82" s="72">
        <v>40359</v>
      </c>
      <c r="D82" s="71" t="s">
        <v>56</v>
      </c>
      <c r="E82" s="72">
        <v>40431</v>
      </c>
      <c r="F82" s="73">
        <v>14400</v>
      </c>
      <c r="G82" s="80">
        <f>+SUM(F78:F82)</f>
        <v>70980</v>
      </c>
      <c r="H82" s="80">
        <f>+SUMIF(B78:B82,2009,F78:F82)</f>
        <v>0</v>
      </c>
      <c r="I82" s="80">
        <f>+SUMIF(B78:B82,2010,F78:F82)</f>
        <v>70980</v>
      </c>
      <c r="J82" s="81">
        <f>+I82+H82-G82</f>
        <v>0</v>
      </c>
    </row>
    <row r="83" spans="1:6" ht="12.75" customHeight="1">
      <c r="A83" s="71">
        <v>4</v>
      </c>
      <c r="B83" s="70">
        <v>2010</v>
      </c>
      <c r="C83" s="72">
        <v>40209</v>
      </c>
      <c r="D83" s="71" t="s">
        <v>280</v>
      </c>
      <c r="E83" s="72">
        <v>40459</v>
      </c>
      <c r="F83" s="73">
        <v>9216</v>
      </c>
    </row>
    <row r="84" spans="1:6" ht="12.75" customHeight="1">
      <c r="A84" s="71">
        <v>65</v>
      </c>
      <c r="B84" s="70">
        <v>2010</v>
      </c>
      <c r="C84" s="72">
        <v>40421</v>
      </c>
      <c r="D84" s="71" t="s">
        <v>267</v>
      </c>
      <c r="E84" s="72">
        <v>40466</v>
      </c>
      <c r="F84" s="73">
        <v>12000</v>
      </c>
    </row>
    <row r="85" spans="1:6" ht="12.75" customHeight="1">
      <c r="A85" s="71">
        <v>51</v>
      </c>
      <c r="B85" s="70">
        <v>2010</v>
      </c>
      <c r="C85" s="72">
        <v>40359</v>
      </c>
      <c r="D85" s="71" t="s">
        <v>296</v>
      </c>
      <c r="E85" s="72">
        <v>40478</v>
      </c>
      <c r="F85" s="73">
        <v>20000</v>
      </c>
    </row>
    <row r="86" spans="1:6" ht="12.75" customHeight="1">
      <c r="A86" s="71">
        <v>25</v>
      </c>
      <c r="B86" s="70">
        <v>2010</v>
      </c>
      <c r="C86" s="72">
        <v>40268</v>
      </c>
      <c r="D86" s="71" t="s">
        <v>55</v>
      </c>
      <c r="E86" s="72">
        <v>40479</v>
      </c>
      <c r="F86" s="73">
        <v>10001.81</v>
      </c>
    </row>
    <row r="87" spans="1:10" ht="12.75" customHeight="1">
      <c r="A87" s="71">
        <v>40</v>
      </c>
      <c r="B87" s="70">
        <v>2010</v>
      </c>
      <c r="C87" s="72">
        <v>40329</v>
      </c>
      <c r="D87" s="71" t="s">
        <v>250</v>
      </c>
      <c r="E87" s="72">
        <v>40480</v>
      </c>
      <c r="F87" s="73">
        <v>25440</v>
      </c>
      <c r="G87" s="80">
        <f>+SUM(F83:F87)</f>
        <v>76657.81</v>
      </c>
      <c r="H87" s="80">
        <f>+SUMIF(B83:B87,2009,F83:F87)</f>
        <v>0</v>
      </c>
      <c r="I87" s="80">
        <f>+SUMIF(B83:B87,2010,F83:F87)</f>
        <v>76657.81</v>
      </c>
      <c r="J87" s="81">
        <f>+I87+H87-G87</f>
        <v>0</v>
      </c>
    </row>
    <row r="88" spans="1:10" ht="12.75" customHeight="1">
      <c r="A88" s="95" t="s">
        <v>210</v>
      </c>
      <c r="B88" s="70"/>
      <c r="C88" s="95" t="s">
        <v>4</v>
      </c>
      <c r="D88" s="95" t="s">
        <v>1</v>
      </c>
      <c r="E88" s="95" t="s">
        <v>162</v>
      </c>
      <c r="F88" s="95" t="s">
        <v>211</v>
      </c>
      <c r="G88" s="99" t="s">
        <v>301</v>
      </c>
      <c r="H88" s="99" t="s">
        <v>302</v>
      </c>
      <c r="I88" s="101" t="s">
        <v>303</v>
      </c>
      <c r="J88" s="102" t="s">
        <v>309</v>
      </c>
    </row>
    <row r="89" spans="1:6" ht="12.75" customHeight="1">
      <c r="A89" s="71">
        <v>53</v>
      </c>
      <c r="B89" s="70">
        <v>2010</v>
      </c>
      <c r="C89" s="72">
        <v>40359</v>
      </c>
      <c r="D89" s="71" t="s">
        <v>280</v>
      </c>
      <c r="E89" s="72">
        <v>40484</v>
      </c>
      <c r="F89" s="73"/>
    </row>
    <row r="90" spans="1:6" ht="12.75" customHeight="1">
      <c r="A90" s="71">
        <v>55</v>
      </c>
      <c r="B90" s="70">
        <v>2010</v>
      </c>
      <c r="C90" s="72">
        <v>40359</v>
      </c>
      <c r="D90" s="71" t="s">
        <v>226</v>
      </c>
      <c r="E90" s="72">
        <v>40484</v>
      </c>
      <c r="F90" s="73"/>
    </row>
    <row r="91" spans="1:6" ht="12.75" customHeight="1">
      <c r="A91" s="71">
        <v>78</v>
      </c>
      <c r="B91" s="70">
        <v>2010</v>
      </c>
      <c r="C91" s="72">
        <v>40466</v>
      </c>
      <c r="D91" s="71" t="s">
        <v>166</v>
      </c>
      <c r="E91" s="75">
        <v>40484</v>
      </c>
      <c r="F91" s="73"/>
    </row>
    <row r="92" spans="1:6" ht="12.75" customHeight="1">
      <c r="A92" s="71">
        <v>33</v>
      </c>
      <c r="B92" s="70">
        <v>2010</v>
      </c>
      <c r="C92" s="72">
        <v>40298</v>
      </c>
      <c r="D92" s="71" t="s">
        <v>82</v>
      </c>
      <c r="E92" s="72">
        <v>40487</v>
      </c>
      <c r="F92" s="73"/>
    </row>
    <row r="93" spans="1:6" ht="12.75" customHeight="1">
      <c r="A93" s="71">
        <v>49</v>
      </c>
      <c r="B93" s="70">
        <v>2010</v>
      </c>
      <c r="C93" s="72">
        <v>40359</v>
      </c>
      <c r="D93" s="71" t="s">
        <v>228</v>
      </c>
      <c r="E93" s="75">
        <v>40487</v>
      </c>
      <c r="F93" s="73"/>
    </row>
    <row r="94" spans="1:6" ht="12.75" customHeight="1">
      <c r="A94" s="71">
        <v>63</v>
      </c>
      <c r="B94" s="70">
        <v>2010</v>
      </c>
      <c r="C94" s="72">
        <v>40390</v>
      </c>
      <c r="D94" s="71" t="s">
        <v>135</v>
      </c>
      <c r="E94" s="72">
        <v>40491</v>
      </c>
      <c r="F94" s="73"/>
    </row>
    <row r="95" spans="1:6" ht="12.75" customHeight="1">
      <c r="A95" s="71">
        <v>35</v>
      </c>
      <c r="B95" s="70">
        <v>2010</v>
      </c>
      <c r="C95" s="72">
        <v>40298</v>
      </c>
      <c r="D95" s="71" t="s">
        <v>58</v>
      </c>
      <c r="E95" s="75">
        <v>40497</v>
      </c>
      <c r="F95" s="73"/>
    </row>
    <row r="96" spans="1:6" ht="12.75" customHeight="1">
      <c r="A96" s="71">
        <v>70</v>
      </c>
      <c r="B96" s="70">
        <v>2010</v>
      </c>
      <c r="C96" s="72">
        <v>40451</v>
      </c>
      <c r="D96" s="71" t="s">
        <v>298</v>
      </c>
      <c r="E96" s="72">
        <v>40499</v>
      </c>
      <c r="F96" s="73"/>
    </row>
    <row r="97" spans="1:6" ht="12.75" customHeight="1">
      <c r="A97" s="71">
        <v>72</v>
      </c>
      <c r="B97" s="70">
        <v>2010</v>
      </c>
      <c r="C97" s="72">
        <v>40451</v>
      </c>
      <c r="D97" s="71" t="s">
        <v>281</v>
      </c>
      <c r="E97" s="75">
        <v>40501</v>
      </c>
      <c r="F97" s="73"/>
    </row>
    <row r="98" spans="1:6" ht="12.75" customHeight="1">
      <c r="A98" s="71">
        <v>75</v>
      </c>
      <c r="B98" s="70">
        <v>2010</v>
      </c>
      <c r="C98" s="72">
        <v>40451</v>
      </c>
      <c r="D98" s="71" t="s">
        <v>269</v>
      </c>
      <c r="E98" s="75">
        <v>40504</v>
      </c>
      <c r="F98" s="73"/>
    </row>
    <row r="99" spans="1:10" ht="12.75" customHeight="1">
      <c r="A99" s="71">
        <v>64</v>
      </c>
      <c r="B99" s="70">
        <v>2010</v>
      </c>
      <c r="C99" s="72">
        <v>40421</v>
      </c>
      <c r="D99" s="71" t="s">
        <v>142</v>
      </c>
      <c r="E99" s="72">
        <v>40506</v>
      </c>
      <c r="F99" s="73"/>
      <c r="G99" s="80">
        <f>+SUM(F89:F99)</f>
        <v>0</v>
      </c>
      <c r="H99" s="80">
        <f>+SUMIF(B89:B99,2009,F89:F99)</f>
        <v>0</v>
      </c>
      <c r="I99" s="80">
        <f>+SUMIF(B89:B99,2010,F89:F99)</f>
        <v>0</v>
      </c>
      <c r="J99" s="81">
        <f>+I99+H99-G99</f>
        <v>0</v>
      </c>
    </row>
    <row r="100" spans="1:6" ht="12.75" customHeight="1">
      <c r="A100" s="71">
        <v>97</v>
      </c>
      <c r="B100" s="70">
        <v>2008</v>
      </c>
      <c r="C100" s="72">
        <v>39805</v>
      </c>
      <c r="D100" s="71" t="s">
        <v>285</v>
      </c>
      <c r="E100" s="76"/>
      <c r="F100" s="73">
        <v>0</v>
      </c>
    </row>
    <row r="101" spans="1:6" ht="12.75" customHeight="1">
      <c r="A101" s="71">
        <v>5</v>
      </c>
      <c r="B101" s="70">
        <v>2009</v>
      </c>
      <c r="C101" s="72">
        <v>39843</v>
      </c>
      <c r="D101" s="71" t="s">
        <v>286</v>
      </c>
      <c r="E101" s="76"/>
      <c r="F101" s="73">
        <v>0</v>
      </c>
    </row>
    <row r="102" spans="1:6" ht="12.75" customHeight="1">
      <c r="A102" s="71">
        <v>72</v>
      </c>
      <c r="B102" s="70">
        <v>2009</v>
      </c>
      <c r="C102" s="72">
        <v>40086</v>
      </c>
      <c r="D102" s="71" t="s">
        <v>269</v>
      </c>
      <c r="E102" s="76"/>
      <c r="F102" s="73">
        <v>0</v>
      </c>
    </row>
    <row r="103" spans="1:6" ht="12.75" customHeight="1">
      <c r="A103" s="71">
        <v>90</v>
      </c>
      <c r="B103" s="70">
        <v>2009</v>
      </c>
      <c r="C103" s="72">
        <v>40134</v>
      </c>
      <c r="D103" s="71" t="s">
        <v>82</v>
      </c>
      <c r="E103" s="76"/>
      <c r="F103" s="73">
        <v>0</v>
      </c>
    </row>
    <row r="104" spans="1:6" ht="12.75" customHeight="1">
      <c r="A104" s="71">
        <v>113</v>
      </c>
      <c r="B104" s="70">
        <v>2009</v>
      </c>
      <c r="C104" s="72">
        <v>40175</v>
      </c>
      <c r="D104" s="71" t="s">
        <v>215</v>
      </c>
      <c r="E104" s="76"/>
      <c r="F104" s="73">
        <v>0</v>
      </c>
    </row>
    <row r="105" spans="1:6" ht="12.75" customHeight="1">
      <c r="A105" s="71">
        <v>120</v>
      </c>
      <c r="B105" s="70">
        <v>2009</v>
      </c>
      <c r="C105" s="72">
        <v>40176</v>
      </c>
      <c r="D105" s="71" t="s">
        <v>282</v>
      </c>
      <c r="E105" s="76"/>
      <c r="F105" s="73">
        <v>0</v>
      </c>
    </row>
    <row r="106" spans="1:6" ht="12.75" customHeight="1">
      <c r="A106" s="71">
        <v>8</v>
      </c>
      <c r="B106" s="70">
        <v>2010</v>
      </c>
      <c r="C106" s="72">
        <v>40209</v>
      </c>
      <c r="D106" s="71" t="s">
        <v>285</v>
      </c>
      <c r="E106" s="76"/>
      <c r="F106" s="73">
        <v>0</v>
      </c>
    </row>
    <row r="107" spans="1:6" ht="12.75" customHeight="1">
      <c r="A107" s="71">
        <v>22</v>
      </c>
      <c r="B107" s="70">
        <v>2010</v>
      </c>
      <c r="C107" s="72">
        <v>40268</v>
      </c>
      <c r="D107" s="71" t="s">
        <v>293</v>
      </c>
      <c r="E107" s="76"/>
      <c r="F107" s="73">
        <v>0</v>
      </c>
    </row>
    <row r="108" spans="1:6" ht="12.75" customHeight="1">
      <c r="A108" s="71">
        <v>27</v>
      </c>
      <c r="B108" s="70">
        <v>2010</v>
      </c>
      <c r="C108" s="72">
        <v>40268</v>
      </c>
      <c r="D108" s="71" t="s">
        <v>289</v>
      </c>
      <c r="E108" s="74"/>
      <c r="F108" s="73">
        <v>0</v>
      </c>
    </row>
    <row r="109" spans="1:6" ht="12.75" customHeight="1">
      <c r="A109" s="71">
        <v>29</v>
      </c>
      <c r="B109" s="70">
        <v>2010</v>
      </c>
      <c r="C109" s="72">
        <v>40268</v>
      </c>
      <c r="D109" s="71" t="s">
        <v>114</v>
      </c>
      <c r="E109" s="76"/>
      <c r="F109" s="73">
        <v>0</v>
      </c>
    </row>
    <row r="110" spans="1:6" ht="12.75" customHeight="1">
      <c r="A110" s="71">
        <v>31</v>
      </c>
      <c r="B110" s="70">
        <v>2010</v>
      </c>
      <c r="C110" s="72">
        <v>40268</v>
      </c>
      <c r="D110" s="71" t="s">
        <v>289</v>
      </c>
      <c r="E110" s="74"/>
      <c r="F110" s="73">
        <v>0</v>
      </c>
    </row>
    <row r="111" spans="1:6" ht="12.75" customHeight="1">
      <c r="A111" s="71">
        <v>41</v>
      </c>
      <c r="B111" s="70">
        <v>2010</v>
      </c>
      <c r="C111" s="72">
        <v>40329</v>
      </c>
      <c r="D111" s="71" t="s">
        <v>114</v>
      </c>
      <c r="E111" s="74"/>
      <c r="F111" s="73">
        <v>0</v>
      </c>
    </row>
    <row r="112" spans="1:6" ht="12.75" customHeight="1">
      <c r="A112" s="71">
        <v>43</v>
      </c>
      <c r="B112" s="70">
        <v>2010</v>
      </c>
      <c r="C112" s="72">
        <v>40333</v>
      </c>
      <c r="D112" s="71" t="s">
        <v>295</v>
      </c>
      <c r="E112" s="74"/>
      <c r="F112" s="73">
        <v>0</v>
      </c>
    </row>
    <row r="113" spans="1:6" ht="12.75" customHeight="1">
      <c r="A113" s="71">
        <v>45</v>
      </c>
      <c r="B113" s="70">
        <v>2010</v>
      </c>
      <c r="C113" s="72">
        <v>40359</v>
      </c>
      <c r="D113" s="71" t="s">
        <v>114</v>
      </c>
      <c r="E113" s="76"/>
      <c r="F113" s="73">
        <v>0</v>
      </c>
    </row>
    <row r="114" spans="1:6" ht="12.75" customHeight="1">
      <c r="A114" s="71">
        <v>47</v>
      </c>
      <c r="B114" s="70">
        <v>2010</v>
      </c>
      <c r="C114" s="72">
        <v>40359</v>
      </c>
      <c r="D114" s="71" t="s">
        <v>82</v>
      </c>
      <c r="E114" s="76"/>
      <c r="F114" s="73">
        <v>0</v>
      </c>
    </row>
    <row r="115" spans="1:6" ht="12.75" customHeight="1">
      <c r="A115" s="71">
        <v>48</v>
      </c>
      <c r="B115" s="70">
        <v>2010</v>
      </c>
      <c r="C115" s="72">
        <v>40359</v>
      </c>
      <c r="D115" s="71" t="s">
        <v>114</v>
      </c>
      <c r="E115" s="76"/>
      <c r="F115" s="73">
        <v>0</v>
      </c>
    </row>
    <row r="116" spans="1:6" ht="12.75" customHeight="1">
      <c r="A116" s="71">
        <v>58</v>
      </c>
      <c r="B116" s="70">
        <v>2010</v>
      </c>
      <c r="C116" s="72">
        <v>40380</v>
      </c>
      <c r="D116" s="71" t="s">
        <v>239</v>
      </c>
      <c r="E116" s="74"/>
      <c r="F116" s="73">
        <v>0</v>
      </c>
    </row>
    <row r="117" spans="1:6" ht="12.75" customHeight="1">
      <c r="A117" s="71">
        <v>60</v>
      </c>
      <c r="B117" s="70">
        <v>2010</v>
      </c>
      <c r="C117" s="72">
        <v>40390</v>
      </c>
      <c r="D117" s="71" t="s">
        <v>55</v>
      </c>
      <c r="E117" s="74"/>
      <c r="F117" s="73">
        <v>0</v>
      </c>
    </row>
    <row r="118" spans="1:6" ht="12.75" customHeight="1">
      <c r="A118" s="71">
        <v>61</v>
      </c>
      <c r="B118" s="70">
        <v>2010</v>
      </c>
      <c r="C118" s="72">
        <v>40390</v>
      </c>
      <c r="D118" s="71" t="s">
        <v>297</v>
      </c>
      <c r="E118" s="74"/>
      <c r="F118" s="73">
        <v>0</v>
      </c>
    </row>
    <row r="119" spans="1:6" ht="12.75" customHeight="1">
      <c r="A119" s="71">
        <v>62</v>
      </c>
      <c r="B119" s="70">
        <v>2010</v>
      </c>
      <c r="C119" s="72">
        <v>40390</v>
      </c>
      <c r="D119" s="71" t="s">
        <v>287</v>
      </c>
      <c r="E119" s="74"/>
      <c r="F119" s="73">
        <v>0</v>
      </c>
    </row>
    <row r="120" spans="1:6" ht="12.75" customHeight="1">
      <c r="A120" s="71">
        <v>66</v>
      </c>
      <c r="B120" s="70">
        <v>2010</v>
      </c>
      <c r="C120" s="72">
        <v>40421</v>
      </c>
      <c r="D120" s="71" t="s">
        <v>137</v>
      </c>
      <c r="E120" s="76"/>
      <c r="F120" s="73">
        <v>0</v>
      </c>
    </row>
    <row r="121" spans="1:6" ht="12.75" customHeight="1">
      <c r="A121" s="71">
        <v>67</v>
      </c>
      <c r="B121" s="70">
        <v>2010</v>
      </c>
      <c r="C121" s="72">
        <v>40451</v>
      </c>
      <c r="D121" s="71" t="s">
        <v>239</v>
      </c>
      <c r="E121" s="74"/>
      <c r="F121" s="73">
        <v>0</v>
      </c>
    </row>
    <row r="122" spans="1:6" ht="12.75" customHeight="1">
      <c r="A122" s="71">
        <v>68</v>
      </c>
      <c r="B122" s="70">
        <v>2010</v>
      </c>
      <c r="C122" s="72">
        <v>40451</v>
      </c>
      <c r="D122" s="71" t="s">
        <v>239</v>
      </c>
      <c r="E122" s="76"/>
      <c r="F122" s="73">
        <v>0</v>
      </c>
    </row>
    <row r="123" spans="1:6" ht="12.75" customHeight="1">
      <c r="A123" s="71">
        <v>69</v>
      </c>
      <c r="B123" s="70">
        <v>2010</v>
      </c>
      <c r="C123" s="72">
        <v>40451</v>
      </c>
      <c r="D123" s="71" t="s">
        <v>259</v>
      </c>
      <c r="E123" s="74"/>
      <c r="F123" s="73">
        <v>0</v>
      </c>
    </row>
    <row r="124" spans="1:6" ht="12.75" customHeight="1">
      <c r="A124" s="71">
        <v>71</v>
      </c>
      <c r="B124" s="70">
        <v>2010</v>
      </c>
      <c r="C124" s="72">
        <v>40451</v>
      </c>
      <c r="D124" s="71" t="s">
        <v>146</v>
      </c>
      <c r="E124" s="74"/>
      <c r="F124" s="73">
        <v>0</v>
      </c>
    </row>
    <row r="125" spans="1:6" ht="12.75" customHeight="1">
      <c r="A125" s="71">
        <v>73</v>
      </c>
      <c r="B125" s="70">
        <v>2010</v>
      </c>
      <c r="C125" s="72">
        <v>40451</v>
      </c>
      <c r="D125" s="71" t="s">
        <v>147</v>
      </c>
      <c r="E125" s="76"/>
      <c r="F125" s="73">
        <v>0</v>
      </c>
    </row>
    <row r="126" spans="1:6" ht="12.75" customHeight="1">
      <c r="A126" s="71">
        <v>74</v>
      </c>
      <c r="B126" s="70">
        <v>2010</v>
      </c>
      <c r="C126" s="72">
        <v>40451</v>
      </c>
      <c r="D126" s="71" t="s">
        <v>234</v>
      </c>
      <c r="E126" s="74"/>
      <c r="F126" s="73">
        <v>0</v>
      </c>
    </row>
    <row r="127" spans="1:6" ht="12.75" customHeight="1">
      <c r="A127" s="71">
        <v>76</v>
      </c>
      <c r="B127" s="70">
        <v>2010</v>
      </c>
      <c r="C127" s="72">
        <v>40451</v>
      </c>
      <c r="D127" s="71" t="s">
        <v>160</v>
      </c>
      <c r="E127" s="74"/>
      <c r="F127" s="73">
        <v>0</v>
      </c>
    </row>
    <row r="128" spans="1:6" ht="12.75" customHeight="1">
      <c r="A128" s="71">
        <v>77</v>
      </c>
      <c r="B128" s="70">
        <v>2010</v>
      </c>
      <c r="C128" s="72">
        <v>40451</v>
      </c>
      <c r="D128" s="71" t="s">
        <v>299</v>
      </c>
      <c r="E128" s="76"/>
      <c r="F128" s="73">
        <v>0</v>
      </c>
    </row>
    <row r="129" spans="1:6" ht="12.75" customHeight="1">
      <c r="A129" s="71">
        <v>79</v>
      </c>
      <c r="B129" s="70">
        <v>2010</v>
      </c>
      <c r="C129" s="72">
        <v>40466</v>
      </c>
      <c r="D129" s="71" t="s">
        <v>288</v>
      </c>
      <c r="E129" s="74"/>
      <c r="F129" s="73">
        <v>0</v>
      </c>
    </row>
    <row r="130" spans="1:6" ht="12.75" customHeight="1">
      <c r="A130" s="71">
        <v>80</v>
      </c>
      <c r="B130" s="70">
        <v>2010</v>
      </c>
      <c r="C130" s="72">
        <v>40466</v>
      </c>
      <c r="D130" s="71" t="s">
        <v>239</v>
      </c>
      <c r="E130" s="74"/>
      <c r="F130" s="73">
        <v>0</v>
      </c>
    </row>
    <row r="131" spans="1:6" ht="12.75" customHeight="1">
      <c r="A131" s="71">
        <v>81</v>
      </c>
      <c r="B131" s="70">
        <v>2010</v>
      </c>
      <c r="C131" s="72">
        <v>40480</v>
      </c>
      <c r="D131" s="71" t="s">
        <v>300</v>
      </c>
      <c r="E131" s="74"/>
      <c r="F131" s="73">
        <v>0</v>
      </c>
    </row>
    <row r="132" spans="1:6" ht="12.75" customHeight="1">
      <c r="A132" s="71">
        <v>82</v>
      </c>
      <c r="B132" s="70">
        <v>2010</v>
      </c>
      <c r="C132" s="72">
        <v>40480</v>
      </c>
      <c r="D132" s="71" t="s">
        <v>269</v>
      </c>
      <c r="E132" s="74"/>
      <c r="F132" s="73">
        <v>0</v>
      </c>
    </row>
    <row r="133" spans="1:6" ht="12.75" customHeight="1">
      <c r="A133" s="71">
        <v>83</v>
      </c>
      <c r="B133" s="70">
        <v>2010</v>
      </c>
      <c r="C133" s="72">
        <v>40480</v>
      </c>
      <c r="D133" s="71" t="s">
        <v>82</v>
      </c>
      <c r="E133" s="74"/>
      <c r="F133" s="73">
        <v>0</v>
      </c>
    </row>
    <row r="134" spans="1:6" ht="12.75" customHeight="1">
      <c r="A134" s="71">
        <v>84</v>
      </c>
      <c r="B134" s="70">
        <v>2010</v>
      </c>
      <c r="C134" s="72">
        <v>40480</v>
      </c>
      <c r="D134" s="71" t="s">
        <v>82</v>
      </c>
      <c r="E134" s="74"/>
      <c r="F134" s="73">
        <v>0</v>
      </c>
    </row>
    <row r="135" spans="1:6" ht="12.75" customHeight="1">
      <c r="A135" s="71">
        <v>85</v>
      </c>
      <c r="B135" s="70">
        <v>2010</v>
      </c>
      <c r="C135" s="72">
        <v>40480</v>
      </c>
      <c r="D135" s="71" t="s">
        <v>290</v>
      </c>
      <c r="E135" s="74"/>
      <c r="F135" s="73">
        <v>0</v>
      </c>
    </row>
    <row r="136" spans="1:6" ht="12.75" customHeight="1">
      <c r="A136" s="71">
        <v>86</v>
      </c>
      <c r="B136" s="70">
        <v>2010</v>
      </c>
      <c r="C136" s="72">
        <v>40480</v>
      </c>
      <c r="D136" s="71" t="s">
        <v>55</v>
      </c>
      <c r="E136" s="74"/>
      <c r="F136" s="73">
        <v>0</v>
      </c>
    </row>
    <row r="137" spans="1:6" ht="12.75" customHeight="1">
      <c r="A137" s="71">
        <v>87</v>
      </c>
      <c r="B137" s="70">
        <v>2010</v>
      </c>
      <c r="C137" s="72">
        <v>40480</v>
      </c>
      <c r="D137" s="71" t="s">
        <v>234</v>
      </c>
      <c r="E137" s="74"/>
      <c r="F137" s="73">
        <v>0</v>
      </c>
    </row>
    <row r="138" spans="1:6" ht="12.75" customHeight="1">
      <c r="A138" s="71">
        <v>88</v>
      </c>
      <c r="B138" s="70">
        <v>2010</v>
      </c>
      <c r="C138" s="72">
        <v>40480</v>
      </c>
      <c r="D138" s="71" t="s">
        <v>239</v>
      </c>
      <c r="E138" s="74"/>
      <c r="F138" s="73">
        <v>0</v>
      </c>
    </row>
    <row r="139" spans="1:6" ht="12.75" customHeight="1">
      <c r="A139" s="71">
        <v>89</v>
      </c>
      <c r="B139" s="70">
        <v>2010</v>
      </c>
      <c r="C139" s="72">
        <v>40498</v>
      </c>
      <c r="D139" s="71" t="s">
        <v>284</v>
      </c>
      <c r="E139" s="74"/>
      <c r="F139" s="73">
        <v>0</v>
      </c>
    </row>
    <row r="140" spans="1:6" ht="12.75" customHeight="1">
      <c r="A140" s="71">
        <v>90</v>
      </c>
      <c r="B140" s="70">
        <v>2010</v>
      </c>
      <c r="C140" s="72">
        <v>40499</v>
      </c>
      <c r="D140" s="71" t="s">
        <v>239</v>
      </c>
      <c r="E140" s="74"/>
      <c r="F140" s="73">
        <v>0</v>
      </c>
    </row>
    <row r="141" spans="1:10" ht="12.75" customHeight="1">
      <c r="A141" s="71">
        <v>91</v>
      </c>
      <c r="B141" s="70">
        <v>2010</v>
      </c>
      <c r="C141" s="72">
        <v>40499</v>
      </c>
      <c r="D141" s="71" t="s">
        <v>239</v>
      </c>
      <c r="E141" s="74"/>
      <c r="F141" s="73">
        <v>0</v>
      </c>
      <c r="J141" s="86"/>
    </row>
    <row r="142" spans="2:10" ht="12.75" customHeight="1">
      <c r="B142" s="70"/>
      <c r="F142" s="77">
        <f>SUM(F2:F141)</f>
        <v>2262925.2100000004</v>
      </c>
      <c r="G142" s="80">
        <f>SUM(G2:G141)</f>
        <v>2154069.21</v>
      </c>
      <c r="H142" s="80">
        <f>SUM(H2:H141)</f>
        <v>724308</v>
      </c>
      <c r="I142" s="80">
        <f>SUM(I2:I141)</f>
        <v>1429761.2100000002</v>
      </c>
      <c r="J142" s="80">
        <f>SUM(J2:J141)</f>
        <v>0</v>
      </c>
    </row>
    <row r="143" ht="12.75" customHeight="1">
      <c r="B143" s="70"/>
    </row>
    <row r="144" ht="12.75" customHeight="1">
      <c r="B144" s="70"/>
    </row>
    <row r="145" ht="12.75" customHeight="1">
      <c r="B145" s="70"/>
    </row>
    <row r="146" ht="12.75" customHeight="1">
      <c r="B146" s="70"/>
    </row>
    <row r="147" ht="12.75" customHeight="1">
      <c r="B147" s="70"/>
    </row>
    <row r="148" ht="12.75" customHeight="1">
      <c r="B148" s="70"/>
    </row>
    <row r="149" ht="12.75" customHeight="1">
      <c r="B149" s="70"/>
    </row>
    <row r="150" ht="12.75" customHeight="1">
      <c r="B150" s="70"/>
    </row>
    <row r="151" ht="12.75" customHeight="1">
      <c r="B151" s="70"/>
    </row>
    <row r="152" ht="12.75" customHeight="1">
      <c r="B152" s="70"/>
    </row>
    <row r="153" ht="12.75" customHeight="1">
      <c r="B153" s="70"/>
    </row>
    <row r="154" ht="12.75" customHeight="1">
      <c r="B154" s="70"/>
    </row>
    <row r="155" ht="12.75" customHeight="1">
      <c r="B155" s="70"/>
    </row>
    <row r="156" ht="12.75" customHeight="1">
      <c r="B156" s="70"/>
    </row>
    <row r="157" ht="12.75" customHeight="1">
      <c r="B157" s="70"/>
    </row>
    <row r="158" ht="12.75" customHeight="1">
      <c r="B158" s="70"/>
    </row>
    <row r="159" ht="12.75" customHeight="1">
      <c r="B159" s="70"/>
    </row>
    <row r="160" ht="12.75" customHeight="1">
      <c r="B160" s="70"/>
    </row>
    <row r="161" ht="12.75" customHeight="1">
      <c r="B161" s="70"/>
    </row>
    <row r="162" ht="12.75" customHeight="1">
      <c r="B162" s="70"/>
    </row>
    <row r="163" ht="12.75" customHeight="1">
      <c r="B163" s="70"/>
    </row>
    <row r="164" ht="12.75" customHeight="1">
      <c r="B164" s="70"/>
    </row>
    <row r="165" ht="12.75" customHeight="1">
      <c r="B165" s="70"/>
    </row>
    <row r="166" ht="12.75" customHeight="1">
      <c r="B166" s="70"/>
    </row>
    <row r="167" ht="12.75" customHeight="1">
      <c r="B167" s="70"/>
    </row>
    <row r="168" ht="12.75" customHeight="1">
      <c r="B168" s="70"/>
    </row>
    <row r="169" ht="12.75" customHeight="1">
      <c r="B169" s="70"/>
    </row>
    <row r="170" ht="12.75" customHeight="1">
      <c r="B170" s="70"/>
    </row>
    <row r="171" ht="12.75" customHeight="1">
      <c r="B171" s="70"/>
    </row>
    <row r="172" ht="12.75" customHeight="1">
      <c r="B172" s="70"/>
    </row>
    <row r="173" ht="12.75" customHeight="1">
      <c r="B173" s="70"/>
    </row>
    <row r="174" ht="12.75" customHeight="1">
      <c r="B174" s="70"/>
    </row>
    <row r="175" ht="12.75" customHeight="1">
      <c r="B175" s="70"/>
    </row>
    <row r="176" ht="12.75" customHeight="1">
      <c r="B176" s="70"/>
    </row>
    <row r="177" ht="12.75" customHeight="1">
      <c r="B177" s="70"/>
    </row>
    <row r="178" ht="12.75" customHeight="1">
      <c r="B178" s="70"/>
    </row>
    <row r="179" ht="12.75" customHeight="1">
      <c r="B179" s="70"/>
    </row>
    <row r="180" ht="12.75" customHeight="1">
      <c r="B180" s="70"/>
    </row>
    <row r="181" ht="12.75" customHeight="1">
      <c r="B181" s="70"/>
    </row>
    <row r="182" ht="12.75" customHeight="1">
      <c r="B182" s="70"/>
    </row>
    <row r="183" ht="12.75" customHeight="1">
      <c r="B183" s="70"/>
    </row>
    <row r="184" ht="12.75" customHeight="1">
      <c r="B184" s="70"/>
    </row>
    <row r="185" ht="12.75" customHeight="1">
      <c r="B185" s="70"/>
    </row>
    <row r="186" ht="12.75" customHeight="1">
      <c r="B186" s="70"/>
    </row>
    <row r="187" ht="12.75" customHeight="1">
      <c r="B187" s="70"/>
    </row>
    <row r="188" ht="12.75" customHeight="1">
      <c r="B188" s="70"/>
    </row>
    <row r="189" ht="12.75" customHeight="1">
      <c r="B189" s="70"/>
    </row>
    <row r="190" ht="12.75" customHeight="1">
      <c r="B190" s="70"/>
    </row>
    <row r="191" ht="12.75" customHeight="1">
      <c r="B191" s="70"/>
    </row>
    <row r="192" ht="12.75" customHeight="1">
      <c r="B192" s="70"/>
    </row>
    <row r="193" ht="12.75" customHeight="1">
      <c r="B193" s="70"/>
    </row>
    <row r="194" ht="12.75" customHeight="1">
      <c r="B194" s="70"/>
    </row>
    <row r="195" ht="12.75" customHeight="1">
      <c r="B195" s="70"/>
    </row>
    <row r="196" ht="12.75" customHeight="1">
      <c r="B196" s="70"/>
    </row>
    <row r="197" ht="12.75" customHeight="1">
      <c r="B197" s="70"/>
    </row>
    <row r="198" ht="12.75" customHeight="1">
      <c r="B198" s="70"/>
    </row>
    <row r="199" ht="12.75" customHeight="1">
      <c r="B199" s="70"/>
    </row>
    <row r="200" ht="12.75" customHeight="1">
      <c r="B200" s="70"/>
    </row>
    <row r="201" ht="12.75" customHeight="1">
      <c r="B201" s="70"/>
    </row>
    <row r="202" ht="12.75" customHeight="1">
      <c r="B202" s="70"/>
    </row>
    <row r="203" ht="12.75" customHeight="1">
      <c r="B203" s="70"/>
    </row>
    <row r="204" ht="12.75" customHeight="1">
      <c r="B204" s="70"/>
    </row>
    <row r="205" ht="12.75" customHeight="1">
      <c r="B205" s="70"/>
    </row>
    <row r="206" ht="12.75" customHeight="1">
      <c r="B206" s="70"/>
    </row>
    <row r="207" ht="12.75" customHeight="1">
      <c r="B207" s="70"/>
    </row>
    <row r="208" ht="12.75" customHeight="1">
      <c r="B208" s="70"/>
    </row>
    <row r="209" ht="12.75" customHeight="1">
      <c r="B209" s="70"/>
    </row>
    <row r="210" ht="12.75" customHeight="1">
      <c r="B210" s="70"/>
    </row>
    <row r="211" ht="12.75" customHeight="1">
      <c r="B211" s="70"/>
    </row>
    <row r="212" ht="12.75" customHeight="1">
      <c r="B212" s="70"/>
    </row>
    <row r="213" ht="12.75" customHeight="1">
      <c r="B213" s="70"/>
    </row>
    <row r="214" ht="12.75" customHeight="1">
      <c r="B214" s="70"/>
    </row>
    <row r="215" ht="12.75" customHeight="1">
      <c r="B215" s="70"/>
    </row>
    <row r="216" ht="12.75" customHeight="1">
      <c r="B216" s="70"/>
    </row>
    <row r="217" ht="12.75" customHeight="1">
      <c r="B217" s="70"/>
    </row>
    <row r="218" ht="12.75" customHeight="1">
      <c r="B218" s="70"/>
    </row>
    <row r="219" ht="12.75" customHeight="1">
      <c r="B219" s="70"/>
    </row>
    <row r="220" ht="12.75" customHeight="1">
      <c r="B220" s="70"/>
    </row>
    <row r="221" ht="12.75" customHeight="1">
      <c r="B221" s="70"/>
    </row>
    <row r="222" ht="12.75" customHeight="1">
      <c r="B222" s="70"/>
    </row>
    <row r="223" ht="12.75" customHeight="1">
      <c r="B223" s="70"/>
    </row>
    <row r="224" ht="12.75" customHeight="1">
      <c r="B224" s="70"/>
    </row>
    <row r="225" ht="12.75" customHeight="1">
      <c r="B225" s="70"/>
    </row>
    <row r="226" ht="12.75" customHeight="1">
      <c r="B226" s="70"/>
    </row>
    <row r="227" ht="12.75" customHeight="1">
      <c r="B227" s="70"/>
    </row>
    <row r="228" ht="12.75" customHeight="1">
      <c r="B228" s="70"/>
    </row>
    <row r="229" ht="12.75" customHeight="1">
      <c r="B229" s="70"/>
    </row>
    <row r="230" ht="12.75" customHeight="1">
      <c r="B230" s="70"/>
    </row>
    <row r="231" ht="12.75" customHeight="1">
      <c r="B231" s="70"/>
    </row>
    <row r="232" ht="12.75" customHeight="1">
      <c r="B232" s="70"/>
    </row>
    <row r="233" ht="12.75" customHeight="1">
      <c r="B233" s="70"/>
    </row>
    <row r="234" ht="12.75" customHeight="1">
      <c r="B234" s="70"/>
    </row>
    <row r="235" ht="12.75" customHeight="1">
      <c r="B235" s="70"/>
    </row>
    <row r="236" ht="12.75" customHeight="1">
      <c r="B236" s="70"/>
    </row>
    <row r="237" ht="12.75" customHeight="1">
      <c r="B237" s="70"/>
    </row>
    <row r="238" ht="12.75" customHeight="1">
      <c r="B238" s="70"/>
    </row>
    <row r="239" ht="12.75" customHeight="1">
      <c r="B239" s="70"/>
    </row>
    <row r="240" ht="12.75" customHeight="1">
      <c r="B240" s="70"/>
    </row>
    <row r="241" ht="12.75" customHeight="1">
      <c r="B241" s="70"/>
    </row>
    <row r="242" ht="12.75" customHeight="1">
      <c r="B242" s="70"/>
    </row>
    <row r="243" ht="12.75" customHeight="1">
      <c r="B243" s="70"/>
    </row>
    <row r="244" ht="12.75" customHeight="1">
      <c r="B244" s="70"/>
    </row>
    <row r="245" ht="12.75" customHeight="1">
      <c r="B245" s="70"/>
    </row>
    <row r="246" ht="12.75" customHeight="1">
      <c r="B246" s="70"/>
    </row>
    <row r="247" ht="12.75" customHeight="1">
      <c r="B247" s="70"/>
    </row>
    <row r="248" ht="12.75" customHeight="1">
      <c r="B248" s="70"/>
    </row>
    <row r="249" ht="12.75" customHeight="1">
      <c r="B249" s="70"/>
    </row>
    <row r="250" ht="12.75" customHeight="1">
      <c r="B250" s="70"/>
    </row>
    <row r="251" ht="12.75" customHeight="1">
      <c r="B251" s="70"/>
    </row>
    <row r="252" ht="12.75" customHeight="1">
      <c r="B252" s="70"/>
    </row>
    <row r="253" ht="12.75" customHeight="1">
      <c r="B253" s="70"/>
    </row>
    <row r="254" ht="12.75" customHeight="1">
      <c r="B254" s="70"/>
    </row>
    <row r="255" ht="12.75" customHeight="1">
      <c r="B255" s="70"/>
    </row>
    <row r="256" ht="12.75" customHeight="1">
      <c r="B256" s="70"/>
    </row>
    <row r="257" ht="12.75" customHeight="1">
      <c r="B257" s="70"/>
    </row>
    <row r="258" ht="12.75" customHeight="1">
      <c r="B258" s="70"/>
    </row>
    <row r="259" ht="12.75" customHeight="1">
      <c r="B259" s="70"/>
    </row>
    <row r="260" ht="12.75" customHeight="1">
      <c r="B260" s="70"/>
    </row>
    <row r="261" ht="12.75" customHeight="1">
      <c r="B261" s="70"/>
    </row>
    <row r="262" ht="12.75" customHeight="1">
      <c r="B262" s="70"/>
    </row>
    <row r="263" ht="12.75" customHeight="1">
      <c r="B263" s="70"/>
    </row>
    <row r="264" ht="12.75" customHeight="1">
      <c r="B264" s="70"/>
    </row>
    <row r="265" ht="12.75" customHeight="1">
      <c r="B265" s="70"/>
    </row>
    <row r="266" ht="12.75" customHeight="1">
      <c r="B266" s="70"/>
    </row>
    <row r="267" ht="12.75" customHeight="1">
      <c r="B267" s="70"/>
    </row>
    <row r="268" ht="12.75" customHeight="1">
      <c r="B268" s="70"/>
    </row>
    <row r="269" ht="12.75" customHeight="1">
      <c r="B269" s="70"/>
    </row>
    <row r="270" ht="12.75" customHeight="1">
      <c r="B270" s="70"/>
    </row>
    <row r="271" ht="12.75" customHeight="1">
      <c r="B271" s="70"/>
    </row>
    <row r="272" ht="12.75" customHeight="1">
      <c r="B272" s="70"/>
    </row>
    <row r="273" ht="12.75" customHeight="1">
      <c r="B273" s="70"/>
    </row>
    <row r="274" ht="12.75" customHeight="1">
      <c r="B274" s="70"/>
    </row>
    <row r="275" ht="12.75" customHeight="1">
      <c r="B275" s="70"/>
    </row>
    <row r="276" ht="12.75" customHeight="1">
      <c r="B276" s="70"/>
    </row>
    <row r="277" ht="12.75" customHeight="1">
      <c r="B277" s="70"/>
    </row>
    <row r="278" ht="12.75" customHeight="1">
      <c r="B278" s="70"/>
    </row>
    <row r="279" ht="12.75" customHeight="1">
      <c r="B279" s="70"/>
    </row>
    <row r="280" ht="12.75" customHeight="1">
      <c r="B280" s="70"/>
    </row>
    <row r="281" ht="12.75" customHeight="1">
      <c r="B281" s="70"/>
    </row>
    <row r="282" ht="12.75" customHeight="1">
      <c r="B282" s="70"/>
    </row>
    <row r="283" ht="12.75" customHeight="1">
      <c r="B283" s="70"/>
    </row>
    <row r="284" ht="12.75" customHeight="1">
      <c r="B284" s="70"/>
    </row>
    <row r="285" ht="12.75" customHeight="1">
      <c r="B285" s="70"/>
    </row>
    <row r="286" ht="12.75" customHeight="1">
      <c r="B286" s="70"/>
    </row>
    <row r="287" ht="12.75" customHeight="1">
      <c r="B287" s="70"/>
    </row>
    <row r="288" ht="12.75" customHeight="1">
      <c r="B288" s="70"/>
    </row>
    <row r="289" ht="12.75" customHeight="1">
      <c r="B289" s="70"/>
    </row>
    <row r="290" ht="12.75" customHeight="1">
      <c r="B290" s="70"/>
    </row>
    <row r="291" ht="12.75" customHeight="1">
      <c r="B291" s="70"/>
    </row>
    <row r="292" ht="12.75" customHeight="1">
      <c r="B292" s="70"/>
    </row>
    <row r="293" ht="12.75" customHeight="1">
      <c r="B293" s="70"/>
    </row>
    <row r="294" ht="12.75" customHeight="1">
      <c r="B294" s="70"/>
    </row>
    <row r="295" ht="12.75" customHeight="1">
      <c r="B295" s="70"/>
    </row>
    <row r="296" ht="12.75" customHeight="1">
      <c r="B296" s="70"/>
    </row>
    <row r="297" ht="12.75" customHeight="1">
      <c r="B297" s="70"/>
    </row>
    <row r="298" ht="12.75" customHeight="1">
      <c r="B298" s="70"/>
    </row>
    <row r="299" ht="12.75" customHeight="1">
      <c r="B299" s="70"/>
    </row>
    <row r="300" ht="12.75" customHeight="1">
      <c r="B300" s="70"/>
    </row>
    <row r="301" ht="12.75" customHeight="1">
      <c r="B301" s="70"/>
    </row>
    <row r="302" ht="12.75" customHeight="1">
      <c r="B302" s="70"/>
    </row>
    <row r="303" ht="12.75" customHeight="1">
      <c r="B303" s="70"/>
    </row>
    <row r="304" ht="12.75" customHeight="1">
      <c r="B304" s="70"/>
    </row>
    <row r="305" ht="12.75" customHeight="1">
      <c r="B305" s="70"/>
    </row>
    <row r="306" ht="12.75" customHeight="1">
      <c r="B306" s="70"/>
    </row>
    <row r="307" ht="12.75" customHeight="1">
      <c r="B307" s="70"/>
    </row>
    <row r="308" ht="12.75" customHeight="1">
      <c r="B308" s="70"/>
    </row>
    <row r="309" ht="12.75" customHeight="1">
      <c r="B309" s="70"/>
    </row>
    <row r="310" ht="12.75" customHeight="1">
      <c r="B310" s="70"/>
    </row>
    <row r="311" ht="12.75" customHeight="1">
      <c r="B311" s="70"/>
    </row>
    <row r="312" ht="12.75" customHeight="1">
      <c r="B312" s="70"/>
    </row>
    <row r="313" ht="12.75" customHeight="1">
      <c r="B313" s="70"/>
    </row>
    <row r="314" ht="12.75" customHeight="1">
      <c r="B314" s="70"/>
    </row>
    <row r="315" ht="12.75" customHeight="1">
      <c r="B315" s="70"/>
    </row>
    <row r="316" ht="12.75" customHeight="1">
      <c r="B316" s="70"/>
    </row>
    <row r="317" ht="12.75" customHeight="1">
      <c r="B317" s="70"/>
    </row>
    <row r="318" ht="12.75" customHeight="1">
      <c r="B318" s="70"/>
    </row>
    <row r="319" ht="12.75" customHeight="1">
      <c r="B319" s="70"/>
    </row>
    <row r="320" ht="12.75" customHeight="1">
      <c r="B320" s="70"/>
    </row>
    <row r="321" ht="12.75" customHeight="1">
      <c r="B321" s="70"/>
    </row>
    <row r="322" ht="12.75" customHeight="1">
      <c r="B322" s="70"/>
    </row>
    <row r="323" ht="12.75" customHeight="1">
      <c r="B323" s="70"/>
    </row>
    <row r="324" ht="12.75" customHeight="1">
      <c r="B324" s="70"/>
    </row>
    <row r="325" ht="12.75" customHeight="1">
      <c r="B325" s="70"/>
    </row>
    <row r="326" ht="12.75" customHeight="1">
      <c r="B326" s="70"/>
    </row>
    <row r="327" ht="12.75" customHeight="1">
      <c r="B327" s="70"/>
    </row>
    <row r="328" ht="12.75" customHeight="1">
      <c r="B328" s="70"/>
    </row>
    <row r="329" ht="12.75" customHeight="1">
      <c r="B329" s="70"/>
    </row>
    <row r="330" ht="12.75" customHeight="1">
      <c r="B330" s="70"/>
    </row>
    <row r="331" ht="12.75" customHeight="1">
      <c r="B331" s="70"/>
    </row>
    <row r="332" ht="12.75" customHeight="1">
      <c r="B332" s="70"/>
    </row>
    <row r="333" ht="12.75" customHeight="1">
      <c r="B333" s="70"/>
    </row>
    <row r="334" ht="12.75" customHeight="1">
      <c r="B334" s="70"/>
    </row>
  </sheetData>
  <sheetProtection/>
  <mergeCells count="1">
    <mergeCell ref="K3:K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5"/>
  <sheetViews>
    <sheetView zoomScalePageLayoutView="0" workbookViewId="0" topLeftCell="C1">
      <pane ySplit="1" topLeftCell="A104" activePane="bottomLeft" state="frozen"/>
      <selection pane="topLeft" activeCell="F76" sqref="F73:F76"/>
      <selection pane="bottomLeft" activeCell="F76" sqref="F73:F76"/>
    </sheetView>
  </sheetViews>
  <sheetFormatPr defaultColWidth="9.140625" defaultRowHeight="15"/>
  <cols>
    <col min="1" max="1" width="11.00390625" style="1" hidden="1" customWidth="1"/>
    <col min="2" max="2" width="15.8515625" style="1" bestFit="1" customWidth="1"/>
    <col min="3" max="3" width="15.00390625" style="1" customWidth="1"/>
    <col min="4" max="4" width="27.00390625" style="1" customWidth="1"/>
    <col min="5" max="6" width="18.28125" style="19" bestFit="1" customWidth="1"/>
    <col min="7" max="7" width="18.28125" style="1" bestFit="1" customWidth="1"/>
    <col min="8" max="8" width="23.421875" style="1" hidden="1" customWidth="1"/>
    <col min="9" max="9" width="32.421875" style="20" hidden="1" customWidth="1"/>
    <col min="10" max="10" width="11.8515625" style="1" hidden="1" customWidth="1"/>
    <col min="11" max="11" width="9.140625" style="1" customWidth="1"/>
    <col min="12" max="12" width="22.57421875" style="19" customWidth="1"/>
    <col min="13" max="13" width="19.8515625" style="19" bestFit="1" customWidth="1"/>
    <col min="14" max="16384" width="9.140625" style="1" customWidth="1"/>
  </cols>
  <sheetData>
    <row r="1" spans="1:13" ht="30">
      <c r="A1" s="1" t="s">
        <v>81</v>
      </c>
      <c r="B1" s="2" t="s">
        <v>0</v>
      </c>
      <c r="C1" s="3" t="s">
        <v>4</v>
      </c>
      <c r="D1" s="3" t="s">
        <v>1</v>
      </c>
      <c r="E1" s="4" t="s">
        <v>8</v>
      </c>
      <c r="F1" s="4" t="s">
        <v>9</v>
      </c>
      <c r="G1" s="3" t="s">
        <v>10</v>
      </c>
      <c r="H1" s="3" t="s">
        <v>2</v>
      </c>
      <c r="I1" s="5" t="s">
        <v>6</v>
      </c>
      <c r="J1" s="37" t="s">
        <v>162</v>
      </c>
      <c r="K1" s="3" t="s">
        <v>204</v>
      </c>
      <c r="L1" s="4" t="s">
        <v>205</v>
      </c>
      <c r="M1" s="4" t="s">
        <v>206</v>
      </c>
    </row>
    <row r="2" spans="1:13" ht="15">
      <c r="A2" s="1" t="s">
        <v>61</v>
      </c>
      <c r="B2" s="6" t="s">
        <v>11</v>
      </c>
      <c r="C2" s="7">
        <v>40179</v>
      </c>
      <c r="D2" s="8" t="s">
        <v>12</v>
      </c>
      <c r="E2" s="9">
        <v>8000</v>
      </c>
      <c r="F2" s="9">
        <v>0</v>
      </c>
      <c r="G2" s="9">
        <v>0</v>
      </c>
      <c r="H2" s="6" t="s">
        <v>5</v>
      </c>
      <c r="I2" s="10" t="s">
        <v>13</v>
      </c>
      <c r="J2" s="38">
        <v>40274</v>
      </c>
      <c r="K2" s="60">
        <v>0.2</v>
      </c>
      <c r="L2" s="19">
        <f>+SUM(E2:G2)*(1+K2)</f>
        <v>9600</v>
      </c>
      <c r="M2" s="19">
        <f>+G2*1.2</f>
        <v>0</v>
      </c>
    </row>
    <row r="3" spans="1:13" ht="15">
      <c r="A3" s="1" t="s">
        <v>67</v>
      </c>
      <c r="B3" s="6" t="s">
        <v>14</v>
      </c>
      <c r="C3" s="7">
        <v>40209</v>
      </c>
      <c r="D3" s="8" t="s">
        <v>26</v>
      </c>
      <c r="E3" s="9">
        <v>0</v>
      </c>
      <c r="F3" s="9">
        <v>8000</v>
      </c>
      <c r="G3" s="9">
        <v>0</v>
      </c>
      <c r="H3" s="6" t="s">
        <v>3</v>
      </c>
      <c r="I3" s="10" t="s">
        <v>21</v>
      </c>
      <c r="J3" s="38">
        <v>40259</v>
      </c>
      <c r="K3" s="60">
        <v>0.2</v>
      </c>
      <c r="L3" s="19">
        <f aca="true" t="shared" si="0" ref="L3:L66">+SUM(E3:G3)*(1+K3)</f>
        <v>9600</v>
      </c>
      <c r="M3" s="19">
        <f aca="true" t="shared" si="1" ref="M3:M66">+G3*1.2</f>
        <v>0</v>
      </c>
    </row>
    <row r="4" spans="1:13" ht="15">
      <c r="A4" s="1" t="s">
        <v>65</v>
      </c>
      <c r="B4" s="6" t="s">
        <v>15</v>
      </c>
      <c r="C4" s="7">
        <v>40209</v>
      </c>
      <c r="D4" s="8" t="s">
        <v>24</v>
      </c>
      <c r="E4" s="9">
        <v>0</v>
      </c>
      <c r="F4" s="9">
        <v>3000</v>
      </c>
      <c r="G4" s="9">
        <v>0</v>
      </c>
      <c r="H4" s="6" t="s">
        <v>3</v>
      </c>
      <c r="I4" s="10" t="s">
        <v>21</v>
      </c>
      <c r="J4" s="38">
        <v>40281</v>
      </c>
      <c r="K4" s="60">
        <v>0.2</v>
      </c>
      <c r="L4" s="19">
        <f t="shared" si="0"/>
        <v>3600</v>
      </c>
      <c r="M4" s="19">
        <f t="shared" si="1"/>
        <v>0</v>
      </c>
    </row>
    <row r="5" spans="1:13" ht="15">
      <c r="A5" s="1" t="s">
        <v>66</v>
      </c>
      <c r="B5" s="6" t="s">
        <v>164</v>
      </c>
      <c r="C5" s="7">
        <v>40209</v>
      </c>
      <c r="D5" s="8" t="s">
        <v>23</v>
      </c>
      <c r="E5" s="9">
        <v>7680</v>
      </c>
      <c r="F5" s="9">
        <v>0</v>
      </c>
      <c r="G5" s="9">
        <v>0</v>
      </c>
      <c r="H5" s="6" t="s">
        <v>3</v>
      </c>
      <c r="I5" s="10" t="s">
        <v>25</v>
      </c>
      <c r="J5" s="39"/>
      <c r="K5" s="60">
        <v>0.2</v>
      </c>
      <c r="L5" s="19">
        <f t="shared" si="0"/>
        <v>9216</v>
      </c>
      <c r="M5" s="19">
        <f t="shared" si="1"/>
        <v>0</v>
      </c>
    </row>
    <row r="6" spans="1:13" ht="15">
      <c r="A6" s="1" t="s">
        <v>62</v>
      </c>
      <c r="B6" s="6" t="s">
        <v>16</v>
      </c>
      <c r="C6" s="7">
        <v>40209</v>
      </c>
      <c r="D6" s="8" t="s">
        <v>63</v>
      </c>
      <c r="E6" s="9">
        <v>4650</v>
      </c>
      <c r="F6" s="9">
        <v>5350</v>
      </c>
      <c r="G6" s="9">
        <v>0</v>
      </c>
      <c r="H6" s="6" t="s">
        <v>5</v>
      </c>
      <c r="I6" s="10" t="s">
        <v>22</v>
      </c>
      <c r="J6" s="38">
        <v>40367</v>
      </c>
      <c r="K6" s="60">
        <v>0.2</v>
      </c>
      <c r="L6" s="19">
        <f t="shared" si="0"/>
        <v>12000</v>
      </c>
      <c r="M6" s="19">
        <f t="shared" si="1"/>
        <v>0</v>
      </c>
    </row>
    <row r="7" spans="2:13" ht="15">
      <c r="B7" s="6" t="s">
        <v>17</v>
      </c>
      <c r="C7" s="7">
        <v>40209</v>
      </c>
      <c r="D7" s="8" t="s">
        <v>7</v>
      </c>
      <c r="E7" s="9">
        <v>0</v>
      </c>
      <c r="F7" s="9">
        <v>3500</v>
      </c>
      <c r="G7" s="9">
        <v>0</v>
      </c>
      <c r="H7" s="6" t="s">
        <v>5</v>
      </c>
      <c r="I7" s="10" t="s">
        <v>21</v>
      </c>
      <c r="J7" s="38">
        <v>40367</v>
      </c>
      <c r="K7" s="60">
        <v>0.2</v>
      </c>
      <c r="L7" s="19">
        <f t="shared" si="0"/>
        <v>4200</v>
      </c>
      <c r="M7" s="19">
        <f t="shared" si="1"/>
        <v>0</v>
      </c>
    </row>
    <row r="8" spans="2:13" ht="15">
      <c r="B8" s="6" t="s">
        <v>18</v>
      </c>
      <c r="C8" s="7">
        <v>40209</v>
      </c>
      <c r="D8" s="8" t="s">
        <v>7</v>
      </c>
      <c r="E8" s="9">
        <v>0</v>
      </c>
      <c r="F8" s="9">
        <v>3500</v>
      </c>
      <c r="G8" s="9">
        <v>0</v>
      </c>
      <c r="H8" s="6" t="s">
        <v>5</v>
      </c>
      <c r="I8" s="10" t="s">
        <v>21</v>
      </c>
      <c r="J8" s="38">
        <v>40367</v>
      </c>
      <c r="K8" s="60">
        <v>0.2</v>
      </c>
      <c r="L8" s="19">
        <f t="shared" si="0"/>
        <v>4200</v>
      </c>
      <c r="M8" s="19">
        <f t="shared" si="1"/>
        <v>0</v>
      </c>
    </row>
    <row r="9" spans="1:13" ht="15">
      <c r="A9" s="1" t="s">
        <v>69</v>
      </c>
      <c r="B9" s="6" t="s">
        <v>19</v>
      </c>
      <c r="C9" s="7">
        <v>40209</v>
      </c>
      <c r="D9" s="8" t="s">
        <v>27</v>
      </c>
      <c r="E9" s="9">
        <v>1098</v>
      </c>
      <c r="F9" s="9">
        <v>0</v>
      </c>
      <c r="G9" s="9">
        <v>0</v>
      </c>
      <c r="H9" s="6" t="s">
        <v>5</v>
      </c>
      <c r="I9" s="10" t="s">
        <v>21</v>
      </c>
      <c r="J9" s="39"/>
      <c r="K9" s="60">
        <v>0.2</v>
      </c>
      <c r="L9" s="19">
        <f t="shared" si="0"/>
        <v>1317.6</v>
      </c>
      <c r="M9" s="19">
        <f t="shared" si="1"/>
        <v>0</v>
      </c>
    </row>
    <row r="10" spans="1:13" ht="15">
      <c r="A10" s="1" t="s">
        <v>10</v>
      </c>
      <c r="B10" s="11" t="s">
        <v>20</v>
      </c>
      <c r="C10" s="12">
        <v>40225</v>
      </c>
      <c r="D10" s="13" t="s">
        <v>28</v>
      </c>
      <c r="E10" s="14">
        <v>0</v>
      </c>
      <c r="F10" s="14">
        <v>0</v>
      </c>
      <c r="G10" s="14">
        <v>159250</v>
      </c>
      <c r="H10" s="11" t="s">
        <v>29</v>
      </c>
      <c r="I10" s="15" t="s">
        <v>30</v>
      </c>
      <c r="J10" s="38">
        <v>40240</v>
      </c>
      <c r="K10" s="60">
        <v>0</v>
      </c>
      <c r="M10" s="19">
        <f>+G10*1</f>
        <v>159250</v>
      </c>
    </row>
    <row r="11" spans="1:13" ht="15">
      <c r="A11" s="1" t="s">
        <v>10</v>
      </c>
      <c r="B11" s="11" t="s">
        <v>31</v>
      </c>
      <c r="C11" s="12">
        <v>40225</v>
      </c>
      <c r="D11" s="13" t="s">
        <v>32</v>
      </c>
      <c r="E11" s="14">
        <v>0</v>
      </c>
      <c r="F11" s="14">
        <v>0</v>
      </c>
      <c r="G11" s="14">
        <v>10000</v>
      </c>
      <c r="H11" s="11" t="s">
        <v>29</v>
      </c>
      <c r="I11" s="15" t="s">
        <v>30</v>
      </c>
      <c r="J11" s="38">
        <v>40234</v>
      </c>
      <c r="K11" s="60">
        <v>0</v>
      </c>
      <c r="M11" s="19">
        <f>+G11*1</f>
        <v>10000</v>
      </c>
    </row>
    <row r="12" spans="1:13" ht="15">
      <c r="A12" s="1" t="s">
        <v>10</v>
      </c>
      <c r="B12" s="11" t="s">
        <v>86</v>
      </c>
      <c r="C12" s="12">
        <v>40234</v>
      </c>
      <c r="D12" s="13" t="s">
        <v>33</v>
      </c>
      <c r="E12" s="14">
        <v>0</v>
      </c>
      <c r="F12" s="14">
        <v>0</v>
      </c>
      <c r="G12" s="14">
        <v>12000</v>
      </c>
      <c r="H12" s="11" t="s">
        <v>29</v>
      </c>
      <c r="I12" s="15" t="s">
        <v>30</v>
      </c>
      <c r="J12" s="38">
        <v>40238</v>
      </c>
      <c r="K12" s="60">
        <v>0</v>
      </c>
      <c r="M12" s="19">
        <f>+G12*1</f>
        <v>12000</v>
      </c>
    </row>
    <row r="13" spans="1:13" ht="15">
      <c r="A13" s="1" t="s">
        <v>76</v>
      </c>
      <c r="B13" s="11" t="s">
        <v>87</v>
      </c>
      <c r="C13" s="12">
        <v>40237</v>
      </c>
      <c r="D13" s="13" t="s">
        <v>34</v>
      </c>
      <c r="E13" s="14">
        <v>0</v>
      </c>
      <c r="F13" s="14">
        <v>2500</v>
      </c>
      <c r="G13" s="14">
        <v>0</v>
      </c>
      <c r="H13" s="11" t="s">
        <v>3</v>
      </c>
      <c r="I13" s="15" t="s">
        <v>21</v>
      </c>
      <c r="J13" s="38">
        <v>40340</v>
      </c>
      <c r="K13" s="60">
        <v>0.2</v>
      </c>
      <c r="L13" s="19">
        <f t="shared" si="0"/>
        <v>3000</v>
      </c>
      <c r="M13" s="19">
        <f t="shared" si="1"/>
        <v>0</v>
      </c>
    </row>
    <row r="14" spans="1:13" ht="15">
      <c r="A14" s="1" t="s">
        <v>74</v>
      </c>
      <c r="B14" s="11" t="s">
        <v>88</v>
      </c>
      <c r="C14" s="12">
        <v>40237</v>
      </c>
      <c r="D14" s="13" t="s">
        <v>35</v>
      </c>
      <c r="E14" s="14">
        <v>0</v>
      </c>
      <c r="F14" s="14">
        <v>6500</v>
      </c>
      <c r="G14" s="14">
        <v>0</v>
      </c>
      <c r="H14" s="11" t="s">
        <v>5</v>
      </c>
      <c r="I14" s="15" t="s">
        <v>21</v>
      </c>
      <c r="J14" s="38">
        <v>40277</v>
      </c>
      <c r="K14" s="60">
        <v>0.2</v>
      </c>
      <c r="L14" s="19">
        <f t="shared" si="0"/>
        <v>7800</v>
      </c>
      <c r="M14" s="19">
        <f t="shared" si="1"/>
        <v>0</v>
      </c>
    </row>
    <row r="15" spans="1:13" ht="15">
      <c r="A15" s="1" t="s">
        <v>75</v>
      </c>
      <c r="B15" s="11" t="s">
        <v>89</v>
      </c>
      <c r="C15" s="12">
        <v>40237</v>
      </c>
      <c r="D15" s="13" t="s">
        <v>35</v>
      </c>
      <c r="E15" s="14">
        <v>0</v>
      </c>
      <c r="F15" s="14">
        <v>2000</v>
      </c>
      <c r="G15" s="14">
        <v>0</v>
      </c>
      <c r="H15" s="11" t="s">
        <v>5</v>
      </c>
      <c r="I15" s="15" t="s">
        <v>21</v>
      </c>
      <c r="J15" s="38">
        <v>40297</v>
      </c>
      <c r="K15" s="60">
        <v>0.2</v>
      </c>
      <c r="L15" s="19">
        <f t="shared" si="0"/>
        <v>2400</v>
      </c>
      <c r="M15" s="19">
        <f t="shared" si="1"/>
        <v>0</v>
      </c>
    </row>
    <row r="16" spans="1:13" ht="15">
      <c r="A16" s="1" t="s">
        <v>73</v>
      </c>
      <c r="B16" s="11" t="s">
        <v>90</v>
      </c>
      <c r="C16" s="12">
        <v>40237</v>
      </c>
      <c r="D16" s="13" t="s">
        <v>35</v>
      </c>
      <c r="E16" s="14">
        <v>0</v>
      </c>
      <c r="F16" s="14">
        <v>7000</v>
      </c>
      <c r="G16" s="14">
        <v>0</v>
      </c>
      <c r="H16" s="11" t="s">
        <v>5</v>
      </c>
      <c r="I16" s="15" t="s">
        <v>21</v>
      </c>
      <c r="J16" s="38">
        <v>40277</v>
      </c>
      <c r="K16" s="60">
        <v>0.2</v>
      </c>
      <c r="L16" s="19">
        <f t="shared" si="0"/>
        <v>8400</v>
      </c>
      <c r="M16" s="19">
        <f t="shared" si="1"/>
        <v>0</v>
      </c>
    </row>
    <row r="17" spans="1:13" ht="15">
      <c r="A17" s="1" t="s">
        <v>72</v>
      </c>
      <c r="B17" s="11" t="s">
        <v>91</v>
      </c>
      <c r="C17" s="12">
        <v>40237</v>
      </c>
      <c r="D17" s="13" t="s">
        <v>36</v>
      </c>
      <c r="E17" s="14">
        <v>0</v>
      </c>
      <c r="F17" s="14">
        <v>2500</v>
      </c>
      <c r="G17" s="14">
        <v>0</v>
      </c>
      <c r="H17" s="11" t="s">
        <v>5</v>
      </c>
      <c r="I17" s="15" t="s">
        <v>21</v>
      </c>
      <c r="J17" s="38">
        <v>40274</v>
      </c>
      <c r="K17" s="60">
        <v>0.2</v>
      </c>
      <c r="L17" s="19">
        <f t="shared" si="0"/>
        <v>3000</v>
      </c>
      <c r="M17" s="19">
        <f t="shared" si="1"/>
        <v>0</v>
      </c>
    </row>
    <row r="18" spans="1:13" ht="15">
      <c r="A18" s="1" t="s">
        <v>70</v>
      </c>
      <c r="B18" s="11" t="s">
        <v>92</v>
      </c>
      <c r="C18" s="12">
        <v>40237</v>
      </c>
      <c r="D18" s="13" t="s">
        <v>37</v>
      </c>
      <c r="E18" s="14">
        <v>1100</v>
      </c>
      <c r="F18" s="14">
        <v>2250</v>
      </c>
      <c r="G18" s="14">
        <v>0</v>
      </c>
      <c r="H18" s="11" t="s">
        <v>5</v>
      </c>
      <c r="I18" s="15" t="s">
        <v>22</v>
      </c>
      <c r="J18" s="38">
        <v>40367</v>
      </c>
      <c r="K18" s="60">
        <v>0.2</v>
      </c>
      <c r="L18" s="19">
        <f t="shared" si="0"/>
        <v>4020</v>
      </c>
      <c r="M18" s="19">
        <f t="shared" si="1"/>
        <v>0</v>
      </c>
    </row>
    <row r="19" spans="1:13" ht="15">
      <c r="A19" s="1" t="s">
        <v>68</v>
      </c>
      <c r="B19" s="11" t="s">
        <v>93</v>
      </c>
      <c r="C19" s="12">
        <v>40237</v>
      </c>
      <c r="D19" s="13" t="s">
        <v>38</v>
      </c>
      <c r="E19" s="14">
        <v>0</v>
      </c>
      <c r="F19" s="14">
        <v>43000</v>
      </c>
      <c r="G19" s="14">
        <v>0</v>
      </c>
      <c r="H19" s="11" t="s">
        <v>3</v>
      </c>
      <c r="I19" s="15" t="s">
        <v>21</v>
      </c>
      <c r="J19" s="38">
        <v>40368</v>
      </c>
      <c r="K19" s="60">
        <v>0.2</v>
      </c>
      <c r="L19" s="19">
        <f t="shared" si="0"/>
        <v>51600</v>
      </c>
      <c r="M19" s="19">
        <f t="shared" si="1"/>
        <v>0</v>
      </c>
    </row>
    <row r="20" spans="1:13" ht="15">
      <c r="A20" s="1" t="s">
        <v>67</v>
      </c>
      <c r="B20" s="11" t="s">
        <v>94</v>
      </c>
      <c r="C20" s="12">
        <v>40237</v>
      </c>
      <c r="D20" s="13" t="s">
        <v>26</v>
      </c>
      <c r="E20" s="14">
        <v>0</v>
      </c>
      <c r="F20" s="14">
        <v>3000</v>
      </c>
      <c r="G20" s="14">
        <v>0</v>
      </c>
      <c r="H20" s="11" t="s">
        <v>3</v>
      </c>
      <c r="I20" s="15" t="s">
        <v>21</v>
      </c>
      <c r="J20" s="38">
        <v>40359</v>
      </c>
      <c r="K20" s="60">
        <v>0.2</v>
      </c>
      <c r="L20" s="19">
        <f t="shared" si="0"/>
        <v>3600</v>
      </c>
      <c r="M20" s="19">
        <f t="shared" si="1"/>
        <v>0</v>
      </c>
    </row>
    <row r="21" spans="1:13" ht="15">
      <c r="A21" s="1" t="s">
        <v>61</v>
      </c>
      <c r="B21" s="11" t="s">
        <v>95</v>
      </c>
      <c r="C21" s="12">
        <v>40237</v>
      </c>
      <c r="D21" s="13" t="s">
        <v>39</v>
      </c>
      <c r="E21" s="14">
        <v>0</v>
      </c>
      <c r="F21" s="14">
        <v>12500</v>
      </c>
      <c r="G21" s="14">
        <v>0</v>
      </c>
      <c r="H21" s="11" t="s">
        <v>3</v>
      </c>
      <c r="I21" s="15" t="s">
        <v>21</v>
      </c>
      <c r="J21" s="38">
        <v>40268</v>
      </c>
      <c r="K21" s="60">
        <v>0.2</v>
      </c>
      <c r="L21" s="19">
        <f t="shared" si="0"/>
        <v>15000</v>
      </c>
      <c r="M21" s="19">
        <f t="shared" si="1"/>
        <v>0</v>
      </c>
    </row>
    <row r="22" spans="1:13" ht="15">
      <c r="A22" s="1" t="s">
        <v>10</v>
      </c>
      <c r="B22" s="6" t="s">
        <v>96</v>
      </c>
      <c r="C22" s="7">
        <v>40268</v>
      </c>
      <c r="D22" s="8" t="s">
        <v>33</v>
      </c>
      <c r="E22" s="9">
        <v>0</v>
      </c>
      <c r="F22" s="9">
        <v>0</v>
      </c>
      <c r="G22" s="9">
        <v>11000</v>
      </c>
      <c r="H22" s="6" t="s">
        <v>29</v>
      </c>
      <c r="I22" s="10" t="s">
        <v>30</v>
      </c>
      <c r="J22" s="38">
        <v>40269</v>
      </c>
      <c r="K22" s="60">
        <v>0</v>
      </c>
      <c r="M22" s="19">
        <f>+G22*1</f>
        <v>11000</v>
      </c>
    </row>
    <row r="23" spans="1:13" ht="15">
      <c r="A23" s="1" t="s">
        <v>10</v>
      </c>
      <c r="B23" s="6" t="s">
        <v>97</v>
      </c>
      <c r="C23" s="7">
        <v>40268</v>
      </c>
      <c r="D23" s="8" t="s">
        <v>52</v>
      </c>
      <c r="E23" s="9">
        <v>0</v>
      </c>
      <c r="F23" s="9">
        <v>0</v>
      </c>
      <c r="G23" s="9">
        <v>105000</v>
      </c>
      <c r="H23" s="6" t="s">
        <v>29</v>
      </c>
      <c r="I23" s="10" t="s">
        <v>30</v>
      </c>
      <c r="J23" s="39"/>
      <c r="K23" s="60">
        <v>0.2</v>
      </c>
      <c r="M23" s="19">
        <f t="shared" si="1"/>
        <v>126000</v>
      </c>
    </row>
    <row r="24" spans="2:13" ht="15">
      <c r="B24" s="6" t="s">
        <v>98</v>
      </c>
      <c r="C24" s="7">
        <v>40268</v>
      </c>
      <c r="D24" s="8" t="s">
        <v>53</v>
      </c>
      <c r="E24" s="9">
        <v>0</v>
      </c>
      <c r="F24" s="9">
        <v>500</v>
      </c>
      <c r="G24" s="9">
        <v>0</v>
      </c>
      <c r="H24" s="6" t="s">
        <v>5</v>
      </c>
      <c r="I24" s="10" t="s">
        <v>21</v>
      </c>
      <c r="J24" s="38">
        <v>40268</v>
      </c>
      <c r="K24" s="60">
        <v>0.2</v>
      </c>
      <c r="L24" s="19">
        <f t="shared" si="0"/>
        <v>600</v>
      </c>
      <c r="M24" s="19">
        <f t="shared" si="1"/>
        <v>0</v>
      </c>
    </row>
    <row r="25" spans="1:13" ht="15">
      <c r="A25" s="1" t="s">
        <v>80</v>
      </c>
      <c r="B25" s="6" t="s">
        <v>99</v>
      </c>
      <c r="C25" s="7">
        <v>40268</v>
      </c>
      <c r="D25" s="8" t="s">
        <v>54</v>
      </c>
      <c r="E25" s="9">
        <v>21350</v>
      </c>
      <c r="F25" s="9">
        <v>0</v>
      </c>
      <c r="G25" s="9">
        <v>0</v>
      </c>
      <c r="H25" s="6" t="s">
        <v>3</v>
      </c>
      <c r="I25" s="10" t="s">
        <v>13</v>
      </c>
      <c r="J25" s="38">
        <v>40316</v>
      </c>
      <c r="K25" s="60">
        <v>0.2</v>
      </c>
      <c r="L25" s="19">
        <f t="shared" si="0"/>
        <v>25620</v>
      </c>
      <c r="M25" s="19">
        <f t="shared" si="1"/>
        <v>0</v>
      </c>
    </row>
    <row r="26" spans="1:13" ht="15">
      <c r="A26" s="1" t="s">
        <v>79</v>
      </c>
      <c r="B26" s="6" t="s">
        <v>100</v>
      </c>
      <c r="C26" s="7">
        <v>40268</v>
      </c>
      <c r="D26" s="8" t="s">
        <v>55</v>
      </c>
      <c r="E26" s="9">
        <v>10000</v>
      </c>
      <c r="F26" s="9">
        <v>0</v>
      </c>
      <c r="G26" s="9">
        <v>0</v>
      </c>
      <c r="H26" s="6" t="s">
        <v>3</v>
      </c>
      <c r="I26" s="10" t="s">
        <v>13</v>
      </c>
      <c r="J26" s="39"/>
      <c r="K26" s="60">
        <v>0.2</v>
      </c>
      <c r="L26" s="19">
        <f t="shared" si="0"/>
        <v>12000</v>
      </c>
      <c r="M26" s="19">
        <f t="shared" si="1"/>
        <v>0</v>
      </c>
    </row>
    <row r="27" spans="1:13" ht="15">
      <c r="A27" s="1" t="s">
        <v>77</v>
      </c>
      <c r="B27" s="6" t="s">
        <v>101</v>
      </c>
      <c r="C27" s="7">
        <v>40268</v>
      </c>
      <c r="D27" s="8" t="s">
        <v>56</v>
      </c>
      <c r="E27" s="9">
        <v>0</v>
      </c>
      <c r="F27" s="9">
        <v>8000</v>
      </c>
      <c r="G27" s="9">
        <v>0</v>
      </c>
      <c r="H27" s="6" t="s">
        <v>3</v>
      </c>
      <c r="I27" s="10" t="s">
        <v>21</v>
      </c>
      <c r="J27" s="38">
        <v>40359</v>
      </c>
      <c r="K27" s="60">
        <v>0.2</v>
      </c>
      <c r="L27" s="19">
        <f t="shared" si="0"/>
        <v>9600</v>
      </c>
      <c r="M27" s="19">
        <f t="shared" si="1"/>
        <v>0</v>
      </c>
    </row>
    <row r="28" spans="1:13" ht="15">
      <c r="A28" s="1" t="s">
        <v>78</v>
      </c>
      <c r="B28" s="6" t="s">
        <v>102</v>
      </c>
      <c r="C28" s="7">
        <v>40268</v>
      </c>
      <c r="D28" s="8" t="s">
        <v>57</v>
      </c>
      <c r="E28" s="9">
        <v>0</v>
      </c>
      <c r="F28" s="9">
        <v>12000</v>
      </c>
      <c r="G28" s="9">
        <v>0</v>
      </c>
      <c r="H28" s="6" t="s">
        <v>5</v>
      </c>
      <c r="I28" s="10" t="s">
        <v>21</v>
      </c>
      <c r="J28" s="39"/>
      <c r="K28" s="60">
        <v>0.2</v>
      </c>
      <c r="L28" s="19">
        <f t="shared" si="0"/>
        <v>14400</v>
      </c>
      <c r="M28" s="19">
        <f t="shared" si="1"/>
        <v>0</v>
      </c>
    </row>
    <row r="29" spans="2:13" ht="15">
      <c r="B29" s="6" t="s">
        <v>103</v>
      </c>
      <c r="C29" s="7">
        <v>40268</v>
      </c>
      <c r="D29" s="8" t="s">
        <v>58</v>
      </c>
      <c r="E29" s="9">
        <v>3050</v>
      </c>
      <c r="F29" s="9">
        <v>0</v>
      </c>
      <c r="G29" s="9">
        <v>0</v>
      </c>
      <c r="H29" s="6" t="s">
        <v>5</v>
      </c>
      <c r="I29" s="10" t="s">
        <v>13</v>
      </c>
      <c r="J29" s="38">
        <v>40311</v>
      </c>
      <c r="K29" s="60">
        <v>0.2</v>
      </c>
      <c r="L29" s="19">
        <f t="shared" si="0"/>
        <v>3660</v>
      </c>
      <c r="M29" s="19">
        <f t="shared" si="1"/>
        <v>0</v>
      </c>
    </row>
    <row r="30" spans="1:13" ht="15">
      <c r="A30" s="1" t="s">
        <v>64</v>
      </c>
      <c r="B30" s="6" t="s">
        <v>104</v>
      </c>
      <c r="C30" s="7">
        <v>40268</v>
      </c>
      <c r="D30" s="8" t="s">
        <v>60</v>
      </c>
      <c r="E30" s="9">
        <v>0</v>
      </c>
      <c r="F30" s="9">
        <v>5000</v>
      </c>
      <c r="G30" s="9">
        <v>0</v>
      </c>
      <c r="H30" s="6" t="s">
        <v>5</v>
      </c>
      <c r="I30" s="10" t="s">
        <v>21</v>
      </c>
      <c r="J30" s="39"/>
      <c r="K30" s="60">
        <v>0.2</v>
      </c>
      <c r="L30" s="19">
        <f t="shared" si="0"/>
        <v>6000</v>
      </c>
      <c r="M30" s="19">
        <f t="shared" si="1"/>
        <v>0</v>
      </c>
    </row>
    <row r="31" spans="1:13" ht="15">
      <c r="A31" s="1" t="s">
        <v>71</v>
      </c>
      <c r="B31" s="6" t="s">
        <v>105</v>
      </c>
      <c r="C31" s="7">
        <v>40268</v>
      </c>
      <c r="D31" s="8" t="s">
        <v>59</v>
      </c>
      <c r="E31" s="9">
        <v>12000</v>
      </c>
      <c r="F31" s="9">
        <v>0</v>
      </c>
      <c r="G31" s="9">
        <v>0</v>
      </c>
      <c r="H31" s="6" t="s">
        <v>5</v>
      </c>
      <c r="I31" s="10" t="s">
        <v>13</v>
      </c>
      <c r="J31" s="38">
        <v>40399</v>
      </c>
      <c r="K31" s="60">
        <v>0.2</v>
      </c>
      <c r="L31" s="19">
        <f t="shared" si="0"/>
        <v>14400</v>
      </c>
      <c r="M31" s="19">
        <f t="shared" si="1"/>
        <v>0</v>
      </c>
    </row>
    <row r="32" spans="1:13" ht="15">
      <c r="A32" s="1" t="s">
        <v>78</v>
      </c>
      <c r="B32" s="6" t="s">
        <v>106</v>
      </c>
      <c r="C32" s="7">
        <v>40268</v>
      </c>
      <c r="D32" s="8" t="s">
        <v>57</v>
      </c>
      <c r="E32" s="9">
        <v>0</v>
      </c>
      <c r="F32" s="9">
        <v>18000</v>
      </c>
      <c r="G32" s="9">
        <v>0</v>
      </c>
      <c r="H32" s="6" t="s">
        <v>5</v>
      </c>
      <c r="I32" s="10" t="s">
        <v>21</v>
      </c>
      <c r="J32" s="39"/>
      <c r="K32" s="60">
        <v>0.2</v>
      </c>
      <c r="L32" s="19">
        <f t="shared" si="0"/>
        <v>21600</v>
      </c>
      <c r="M32" s="19">
        <f t="shared" si="1"/>
        <v>0</v>
      </c>
    </row>
    <row r="33" spans="1:13" ht="15">
      <c r="A33" s="1" t="s">
        <v>73</v>
      </c>
      <c r="B33" s="11" t="s">
        <v>40</v>
      </c>
      <c r="C33" s="12">
        <v>40280</v>
      </c>
      <c r="D33" s="13" t="s">
        <v>35</v>
      </c>
      <c r="E33" s="14">
        <v>0</v>
      </c>
      <c r="F33" s="14">
        <v>7000</v>
      </c>
      <c r="G33" s="14">
        <v>0</v>
      </c>
      <c r="H33" s="11" t="s">
        <v>5</v>
      </c>
      <c r="I33" s="15" t="s">
        <v>21</v>
      </c>
      <c r="J33" s="38">
        <v>40359</v>
      </c>
      <c r="K33" s="60">
        <v>0.2</v>
      </c>
      <c r="L33" s="19">
        <f t="shared" si="0"/>
        <v>8400</v>
      </c>
      <c r="M33" s="19">
        <f t="shared" si="1"/>
        <v>0</v>
      </c>
    </row>
    <row r="34" spans="2:13" ht="15">
      <c r="B34" s="11" t="s">
        <v>41</v>
      </c>
      <c r="C34" s="12">
        <v>40298</v>
      </c>
      <c r="D34" s="13" t="s">
        <v>82</v>
      </c>
      <c r="E34" s="14">
        <v>6300</v>
      </c>
      <c r="F34" s="14">
        <v>0</v>
      </c>
      <c r="G34" s="14">
        <v>0</v>
      </c>
      <c r="H34" s="11" t="s">
        <v>3</v>
      </c>
      <c r="I34" s="15" t="s">
        <v>13</v>
      </c>
      <c r="J34" s="39"/>
      <c r="K34" s="60">
        <v>0.2</v>
      </c>
      <c r="L34" s="19">
        <f t="shared" si="0"/>
        <v>7560</v>
      </c>
      <c r="M34" s="19">
        <f t="shared" si="1"/>
        <v>0</v>
      </c>
    </row>
    <row r="35" spans="2:13" ht="15">
      <c r="B35" s="11" t="s">
        <v>42</v>
      </c>
      <c r="C35" s="12">
        <v>40298</v>
      </c>
      <c r="D35" s="13" t="s">
        <v>83</v>
      </c>
      <c r="E35" s="14">
        <v>0</v>
      </c>
      <c r="F35" s="14">
        <v>1000</v>
      </c>
      <c r="G35" s="14">
        <v>0</v>
      </c>
      <c r="H35" s="11" t="s">
        <v>5</v>
      </c>
      <c r="I35" s="15" t="s">
        <v>21</v>
      </c>
      <c r="J35" s="38">
        <v>40319</v>
      </c>
      <c r="K35" s="60">
        <v>0.2</v>
      </c>
      <c r="L35" s="19">
        <f t="shared" si="0"/>
        <v>1200</v>
      </c>
      <c r="M35" s="19">
        <f t="shared" si="1"/>
        <v>0</v>
      </c>
    </row>
    <row r="36" spans="2:13" ht="15">
      <c r="B36" s="11" t="s">
        <v>107</v>
      </c>
      <c r="C36" s="12">
        <v>40298</v>
      </c>
      <c r="D36" s="13" t="s">
        <v>58</v>
      </c>
      <c r="E36" s="14">
        <v>14300</v>
      </c>
      <c r="F36" s="14">
        <v>7700</v>
      </c>
      <c r="G36" s="14">
        <v>0</v>
      </c>
      <c r="H36" s="11" t="s">
        <v>5</v>
      </c>
      <c r="I36" s="15" t="s">
        <v>22</v>
      </c>
      <c r="J36" s="38">
        <v>40343</v>
      </c>
      <c r="K36" s="60">
        <v>0.2</v>
      </c>
      <c r="L36" s="19">
        <f t="shared" si="0"/>
        <v>26400</v>
      </c>
      <c r="M36" s="19">
        <f t="shared" si="1"/>
        <v>0</v>
      </c>
    </row>
    <row r="37" spans="2:13" ht="15">
      <c r="B37" s="11" t="s">
        <v>43</v>
      </c>
      <c r="C37" s="12">
        <v>40298</v>
      </c>
      <c r="D37" s="13" t="s">
        <v>84</v>
      </c>
      <c r="E37" s="14">
        <v>0</v>
      </c>
      <c r="F37" s="14">
        <v>0</v>
      </c>
      <c r="G37" s="14">
        <v>216000</v>
      </c>
      <c r="H37" s="11" t="s">
        <v>29</v>
      </c>
      <c r="I37" s="15" t="s">
        <v>85</v>
      </c>
      <c r="J37" s="38">
        <v>40319</v>
      </c>
      <c r="K37" s="60">
        <v>0</v>
      </c>
      <c r="M37" s="19">
        <f>+G37*1</f>
        <v>216000</v>
      </c>
    </row>
    <row r="38" spans="2:13" ht="15">
      <c r="B38" s="6" t="s">
        <v>108</v>
      </c>
      <c r="C38" s="7">
        <v>40329</v>
      </c>
      <c r="D38" s="8" t="s">
        <v>26</v>
      </c>
      <c r="E38" s="9">
        <v>0</v>
      </c>
      <c r="F38" s="9">
        <v>11000</v>
      </c>
      <c r="G38" s="9">
        <v>0</v>
      </c>
      <c r="H38" s="6" t="s">
        <v>3</v>
      </c>
      <c r="I38" s="10" t="s">
        <v>21</v>
      </c>
      <c r="J38" s="38">
        <v>40359</v>
      </c>
      <c r="K38" s="60">
        <v>0.2</v>
      </c>
      <c r="L38" s="19">
        <f t="shared" si="0"/>
        <v>13200</v>
      </c>
      <c r="M38" s="19">
        <f t="shared" si="1"/>
        <v>0</v>
      </c>
    </row>
    <row r="39" spans="2:13" ht="15">
      <c r="B39" s="6" t="s">
        <v>44</v>
      </c>
      <c r="C39" s="7">
        <v>40329</v>
      </c>
      <c r="D39" s="8" t="s">
        <v>109</v>
      </c>
      <c r="E39" s="9">
        <v>553</v>
      </c>
      <c r="F39" s="9">
        <v>0</v>
      </c>
      <c r="G39" s="9">
        <v>0</v>
      </c>
      <c r="H39" s="6" t="s">
        <v>5</v>
      </c>
      <c r="I39" s="10" t="s">
        <v>13</v>
      </c>
      <c r="J39" s="38">
        <v>40392</v>
      </c>
      <c r="K39" s="60">
        <v>0.2</v>
      </c>
      <c r="L39" s="19">
        <f t="shared" si="0"/>
        <v>663.6</v>
      </c>
      <c r="M39" s="19">
        <f t="shared" si="1"/>
        <v>0</v>
      </c>
    </row>
    <row r="40" spans="2:13" ht="15">
      <c r="B40" s="6" t="s">
        <v>45</v>
      </c>
      <c r="C40" s="7">
        <v>40329</v>
      </c>
      <c r="D40" s="8" t="s">
        <v>24</v>
      </c>
      <c r="E40" s="9">
        <v>43410</v>
      </c>
      <c r="F40" s="9">
        <v>0</v>
      </c>
      <c r="G40" s="9">
        <v>0</v>
      </c>
      <c r="H40" s="6" t="s">
        <v>3</v>
      </c>
      <c r="I40" s="10" t="s">
        <v>13</v>
      </c>
      <c r="J40" s="38">
        <v>40392</v>
      </c>
      <c r="K40" s="60">
        <v>0.2</v>
      </c>
      <c r="L40" s="19">
        <f t="shared" si="0"/>
        <v>52092</v>
      </c>
      <c r="M40" s="19">
        <f t="shared" si="1"/>
        <v>0</v>
      </c>
    </row>
    <row r="41" spans="2:13" ht="15">
      <c r="B41" s="6" t="s">
        <v>46</v>
      </c>
      <c r="C41" s="7">
        <v>40329</v>
      </c>
      <c r="D41" s="8" t="s">
        <v>110</v>
      </c>
      <c r="E41" s="9">
        <v>20700</v>
      </c>
      <c r="F41" s="9">
        <v>500</v>
      </c>
      <c r="G41" s="9">
        <v>0</v>
      </c>
      <c r="H41" s="6" t="s">
        <v>3</v>
      </c>
      <c r="I41" s="10" t="s">
        <v>22</v>
      </c>
      <c r="J41" s="39"/>
      <c r="K41" s="60">
        <v>0.2</v>
      </c>
      <c r="L41" s="19">
        <f t="shared" si="0"/>
        <v>25440</v>
      </c>
      <c r="M41" s="19">
        <f t="shared" si="1"/>
        <v>0</v>
      </c>
    </row>
    <row r="42" spans="2:13" ht="15">
      <c r="B42" s="6" t="s">
        <v>47</v>
      </c>
      <c r="C42" s="7">
        <v>40329</v>
      </c>
      <c r="D42" s="8" t="s">
        <v>111</v>
      </c>
      <c r="E42" s="9">
        <v>2697</v>
      </c>
      <c r="F42" s="9">
        <v>1800</v>
      </c>
      <c r="G42" s="9">
        <v>0</v>
      </c>
      <c r="H42" s="6" t="s">
        <v>5</v>
      </c>
      <c r="I42" s="10" t="s">
        <v>22</v>
      </c>
      <c r="J42" s="39"/>
      <c r="K42" s="60">
        <v>0.2</v>
      </c>
      <c r="L42" s="19">
        <f t="shared" si="0"/>
        <v>5396.4</v>
      </c>
      <c r="M42" s="19">
        <f t="shared" si="1"/>
        <v>0</v>
      </c>
    </row>
    <row r="43" spans="2:13" ht="15">
      <c r="B43" s="6" t="s">
        <v>48</v>
      </c>
      <c r="C43" s="7">
        <v>40329</v>
      </c>
      <c r="D43" s="8" t="s">
        <v>35</v>
      </c>
      <c r="E43" s="9">
        <v>3990</v>
      </c>
      <c r="F43" s="9">
        <v>9750</v>
      </c>
      <c r="G43" s="9">
        <v>0</v>
      </c>
      <c r="H43" s="6" t="s">
        <v>5</v>
      </c>
      <c r="I43" s="10" t="s">
        <v>22</v>
      </c>
      <c r="J43" s="38">
        <v>40392</v>
      </c>
      <c r="K43" s="60">
        <v>0.2</v>
      </c>
      <c r="L43" s="19">
        <f t="shared" si="0"/>
        <v>16488</v>
      </c>
      <c r="M43" s="19">
        <f t="shared" si="1"/>
        <v>0</v>
      </c>
    </row>
    <row r="44" spans="2:11" ht="15">
      <c r="B44" s="11" t="s">
        <v>49</v>
      </c>
      <c r="C44" s="12">
        <v>40333</v>
      </c>
      <c r="D44" s="13" t="s">
        <v>112</v>
      </c>
      <c r="E44" s="14">
        <v>0</v>
      </c>
      <c r="F44" s="14">
        <v>0</v>
      </c>
      <c r="G44" s="14">
        <v>218000</v>
      </c>
      <c r="H44" s="11" t="s">
        <v>29</v>
      </c>
      <c r="I44" s="15" t="s">
        <v>85</v>
      </c>
      <c r="J44" s="39"/>
      <c r="K44" s="60">
        <v>0.2</v>
      </c>
    </row>
    <row r="45" spans="2:13" ht="15">
      <c r="B45" s="11" t="s">
        <v>50</v>
      </c>
      <c r="C45" s="12">
        <v>40337</v>
      </c>
      <c r="D45" s="13" t="s">
        <v>113</v>
      </c>
      <c r="E45" s="14">
        <v>224</v>
      </c>
      <c r="F45" s="14">
        <v>0</v>
      </c>
      <c r="G45" s="14">
        <v>0</v>
      </c>
      <c r="H45" s="11" t="s">
        <v>5</v>
      </c>
      <c r="I45" s="15" t="s">
        <v>13</v>
      </c>
      <c r="J45" s="38">
        <v>40337</v>
      </c>
      <c r="K45" s="60">
        <v>0.2</v>
      </c>
      <c r="L45" s="19">
        <f t="shared" si="0"/>
        <v>268.8</v>
      </c>
      <c r="M45" s="19">
        <f t="shared" si="1"/>
        <v>0</v>
      </c>
    </row>
    <row r="46" spans="2:13" ht="15">
      <c r="B46" s="11" t="s">
        <v>51</v>
      </c>
      <c r="C46" s="12">
        <v>40359</v>
      </c>
      <c r="D46" s="13" t="s">
        <v>114</v>
      </c>
      <c r="E46" s="14">
        <v>6032.5</v>
      </c>
      <c r="F46" s="14">
        <v>0</v>
      </c>
      <c r="G46" s="14">
        <v>0</v>
      </c>
      <c r="H46" s="11" t="s">
        <v>5</v>
      </c>
      <c r="I46" s="15" t="s">
        <v>13</v>
      </c>
      <c r="J46" s="39"/>
      <c r="K46" s="60">
        <v>0.2</v>
      </c>
      <c r="L46" s="19">
        <f t="shared" si="0"/>
        <v>7239</v>
      </c>
      <c r="M46" s="19">
        <f t="shared" si="1"/>
        <v>0</v>
      </c>
    </row>
    <row r="47" spans="2:13" ht="15">
      <c r="B47" s="11" t="s">
        <v>115</v>
      </c>
      <c r="C47" s="12">
        <v>40359</v>
      </c>
      <c r="D47" s="16" t="s">
        <v>35</v>
      </c>
      <c r="E47" s="14">
        <v>0</v>
      </c>
      <c r="F47" s="14">
        <v>7500</v>
      </c>
      <c r="G47" s="14">
        <v>0</v>
      </c>
      <c r="H47" s="17" t="s">
        <v>5</v>
      </c>
      <c r="I47" s="15" t="s">
        <v>21</v>
      </c>
      <c r="J47" s="38">
        <v>40422</v>
      </c>
      <c r="K47" s="60">
        <v>0.2</v>
      </c>
      <c r="L47" s="19">
        <f t="shared" si="0"/>
        <v>9000</v>
      </c>
      <c r="M47" s="19">
        <f t="shared" si="1"/>
        <v>0</v>
      </c>
    </row>
    <row r="48" spans="2:13" ht="15">
      <c r="B48" s="11" t="s">
        <v>116</v>
      </c>
      <c r="C48" s="12">
        <v>40359</v>
      </c>
      <c r="D48" s="13" t="s">
        <v>82</v>
      </c>
      <c r="E48" s="14">
        <v>9450</v>
      </c>
      <c r="F48" s="14">
        <v>0</v>
      </c>
      <c r="G48" s="14">
        <v>0</v>
      </c>
      <c r="H48" s="11" t="s">
        <v>3</v>
      </c>
      <c r="I48" s="15" t="s">
        <v>13</v>
      </c>
      <c r="J48" s="39"/>
      <c r="K48" s="60">
        <v>0.2</v>
      </c>
      <c r="L48" s="19">
        <f t="shared" si="0"/>
        <v>11340</v>
      </c>
      <c r="M48" s="19">
        <f t="shared" si="1"/>
        <v>0</v>
      </c>
    </row>
    <row r="49" spans="2:13" ht="15">
      <c r="B49" s="11" t="s">
        <v>117</v>
      </c>
      <c r="C49" s="12">
        <v>40359</v>
      </c>
      <c r="D49" s="13" t="s">
        <v>114</v>
      </c>
      <c r="E49" s="14">
        <v>8500</v>
      </c>
      <c r="F49" s="14">
        <v>1250</v>
      </c>
      <c r="G49" s="14">
        <v>0</v>
      </c>
      <c r="H49" s="11" t="s">
        <v>5</v>
      </c>
      <c r="I49" s="15" t="s">
        <v>13</v>
      </c>
      <c r="J49" s="39"/>
      <c r="K49" s="60">
        <v>0.2</v>
      </c>
      <c r="L49" s="19">
        <f t="shared" si="0"/>
        <v>11700</v>
      </c>
      <c r="M49" s="19">
        <f t="shared" si="1"/>
        <v>0</v>
      </c>
    </row>
    <row r="50" spans="2:13" ht="15">
      <c r="B50" s="11" t="s">
        <v>118</v>
      </c>
      <c r="C50" s="12">
        <v>40359</v>
      </c>
      <c r="D50" s="13" t="s">
        <v>120</v>
      </c>
      <c r="E50" s="14">
        <v>20000</v>
      </c>
      <c r="F50" s="14">
        <v>5000</v>
      </c>
      <c r="G50" s="14">
        <v>0</v>
      </c>
      <c r="H50" s="11" t="s">
        <v>3</v>
      </c>
      <c r="I50" s="15" t="s">
        <v>13</v>
      </c>
      <c r="J50" s="39"/>
      <c r="K50" s="60">
        <v>0.2</v>
      </c>
      <c r="L50" s="19">
        <f t="shared" si="0"/>
        <v>30000</v>
      </c>
      <c r="M50" s="19">
        <f t="shared" si="1"/>
        <v>0</v>
      </c>
    </row>
    <row r="51" spans="2:13" ht="15">
      <c r="B51" s="11" t="s">
        <v>119</v>
      </c>
      <c r="C51" s="12">
        <v>40359</v>
      </c>
      <c r="D51" s="13" t="s">
        <v>122</v>
      </c>
      <c r="E51" s="14">
        <v>0</v>
      </c>
      <c r="F51" s="14">
        <v>0</v>
      </c>
      <c r="G51" s="14">
        <v>16000</v>
      </c>
      <c r="H51" s="11" t="s">
        <v>29</v>
      </c>
      <c r="I51" s="15" t="s">
        <v>85</v>
      </c>
      <c r="J51" s="38">
        <v>40361</v>
      </c>
      <c r="K51" s="60">
        <v>0.2</v>
      </c>
      <c r="M51" s="19">
        <f t="shared" si="1"/>
        <v>19200</v>
      </c>
    </row>
    <row r="52" spans="2:13" ht="15">
      <c r="B52" s="11" t="s">
        <v>121</v>
      </c>
      <c r="C52" s="12">
        <v>40359</v>
      </c>
      <c r="D52" s="13" t="s">
        <v>122</v>
      </c>
      <c r="E52" s="14">
        <v>0</v>
      </c>
      <c r="F52" s="14">
        <v>0</v>
      </c>
      <c r="G52" s="14">
        <v>69000</v>
      </c>
      <c r="H52" s="11" t="s">
        <v>29</v>
      </c>
      <c r="I52" s="15" t="s">
        <v>85</v>
      </c>
      <c r="J52" s="39"/>
      <c r="K52" s="60">
        <v>0.2</v>
      </c>
      <c r="M52" s="19">
        <f t="shared" si="1"/>
        <v>82800</v>
      </c>
    </row>
    <row r="53" spans="2:13" ht="15">
      <c r="B53" s="11" t="s">
        <v>123</v>
      </c>
      <c r="C53" s="12">
        <v>40359</v>
      </c>
      <c r="D53" s="13" t="s">
        <v>56</v>
      </c>
      <c r="E53" s="14">
        <v>0</v>
      </c>
      <c r="F53" s="14">
        <v>12000</v>
      </c>
      <c r="G53" s="14">
        <v>0</v>
      </c>
      <c r="H53" s="11" t="s">
        <v>3</v>
      </c>
      <c r="I53" s="15" t="s">
        <v>21</v>
      </c>
      <c r="J53" s="38">
        <v>40431</v>
      </c>
      <c r="K53" s="60">
        <v>0.2</v>
      </c>
      <c r="L53" s="19">
        <f t="shared" si="0"/>
        <v>14400</v>
      </c>
      <c r="M53" s="19">
        <f t="shared" si="1"/>
        <v>0</v>
      </c>
    </row>
    <row r="54" spans="2:13" ht="15">
      <c r="B54" s="11" t="s">
        <v>124</v>
      </c>
      <c r="C54" s="12">
        <v>40359</v>
      </c>
      <c r="D54" s="13" t="s">
        <v>23</v>
      </c>
      <c r="E54" s="14">
        <v>0</v>
      </c>
      <c r="F54" s="14">
        <v>37000</v>
      </c>
      <c r="G54" s="14">
        <v>0</v>
      </c>
      <c r="H54" s="11" t="s">
        <v>3</v>
      </c>
      <c r="I54" s="15" t="s">
        <v>13</v>
      </c>
      <c r="J54" s="39"/>
      <c r="K54" s="60">
        <v>0.2</v>
      </c>
      <c r="L54" s="19">
        <f t="shared" si="0"/>
        <v>44400</v>
      </c>
      <c r="M54" s="19">
        <f t="shared" si="1"/>
        <v>0</v>
      </c>
    </row>
    <row r="55" spans="2:13" ht="15">
      <c r="B55" s="11" t="s">
        <v>125</v>
      </c>
      <c r="C55" s="12">
        <v>40359</v>
      </c>
      <c r="D55" s="13" t="s">
        <v>35</v>
      </c>
      <c r="E55" s="14">
        <v>8650</v>
      </c>
      <c r="F55" s="14">
        <v>0</v>
      </c>
      <c r="G55" s="14">
        <v>0</v>
      </c>
      <c r="H55" s="11" t="s">
        <v>5</v>
      </c>
      <c r="I55" s="15" t="s">
        <v>13</v>
      </c>
      <c r="J55" s="38">
        <v>40422</v>
      </c>
      <c r="K55" s="60">
        <v>0.2</v>
      </c>
      <c r="L55" s="19">
        <f t="shared" si="0"/>
        <v>10380</v>
      </c>
      <c r="M55" s="19">
        <f t="shared" si="1"/>
        <v>0</v>
      </c>
    </row>
    <row r="56" spans="2:13" ht="15.75" customHeight="1">
      <c r="B56" s="11" t="s">
        <v>126</v>
      </c>
      <c r="C56" s="12">
        <v>40359</v>
      </c>
      <c r="D56" s="13" t="s">
        <v>24</v>
      </c>
      <c r="E56" s="18">
        <v>38000</v>
      </c>
      <c r="F56" s="18">
        <v>0</v>
      </c>
      <c r="G56" s="14">
        <v>0</v>
      </c>
      <c r="H56" s="13" t="s">
        <v>3</v>
      </c>
      <c r="I56" s="15" t="s">
        <v>13</v>
      </c>
      <c r="J56" s="39"/>
      <c r="K56" s="60">
        <v>0.2</v>
      </c>
      <c r="L56" s="19">
        <f t="shared" si="0"/>
        <v>45600</v>
      </c>
      <c r="M56" s="19">
        <f t="shared" si="1"/>
        <v>0</v>
      </c>
    </row>
    <row r="57" spans="2:13" ht="15">
      <c r="B57" s="11" t="s">
        <v>127</v>
      </c>
      <c r="C57" s="12">
        <v>40359</v>
      </c>
      <c r="D57" s="13" t="s">
        <v>24</v>
      </c>
      <c r="E57" s="18">
        <v>0</v>
      </c>
      <c r="F57" s="18">
        <v>24000</v>
      </c>
      <c r="G57" s="14">
        <v>0</v>
      </c>
      <c r="H57" s="13" t="s">
        <v>3</v>
      </c>
      <c r="I57" s="15" t="s">
        <v>13</v>
      </c>
      <c r="J57" s="38">
        <v>40430</v>
      </c>
      <c r="K57" s="60">
        <v>0.2</v>
      </c>
      <c r="L57" s="19">
        <f t="shared" si="0"/>
        <v>28800</v>
      </c>
      <c r="M57" s="19">
        <f t="shared" si="1"/>
        <v>0</v>
      </c>
    </row>
    <row r="58" spans="2:13" ht="15">
      <c r="B58" s="21" t="s">
        <v>128</v>
      </c>
      <c r="C58" s="22">
        <v>40375</v>
      </c>
      <c r="D58" s="23" t="s">
        <v>35</v>
      </c>
      <c r="E58" s="24">
        <v>0</v>
      </c>
      <c r="F58" s="24">
        <v>7000</v>
      </c>
      <c r="G58" s="24">
        <v>0</v>
      </c>
      <c r="H58" s="23" t="s">
        <v>5</v>
      </c>
      <c r="I58" s="25" t="s">
        <v>21</v>
      </c>
      <c r="J58" s="38">
        <v>40422</v>
      </c>
      <c r="K58" s="60">
        <v>0.2</v>
      </c>
      <c r="L58" s="19">
        <f t="shared" si="0"/>
        <v>8400</v>
      </c>
      <c r="M58" s="19">
        <f t="shared" si="1"/>
        <v>0</v>
      </c>
    </row>
    <row r="59" spans="2:13" ht="15">
      <c r="B59" s="21" t="s">
        <v>129</v>
      </c>
      <c r="C59" s="22">
        <v>40380</v>
      </c>
      <c r="D59" s="23" t="s">
        <v>35</v>
      </c>
      <c r="E59" s="24">
        <v>27600</v>
      </c>
      <c r="F59" s="24">
        <v>0</v>
      </c>
      <c r="G59" s="24">
        <v>0</v>
      </c>
      <c r="H59" s="23" t="s">
        <v>5</v>
      </c>
      <c r="I59" s="25" t="s">
        <v>13</v>
      </c>
      <c r="J59" s="39"/>
      <c r="K59" s="60">
        <v>0.2</v>
      </c>
      <c r="L59" s="19">
        <f t="shared" si="0"/>
        <v>33120</v>
      </c>
      <c r="M59" s="19">
        <f t="shared" si="1"/>
        <v>0</v>
      </c>
    </row>
    <row r="60" spans="2:13" ht="15">
      <c r="B60" s="21" t="s">
        <v>130</v>
      </c>
      <c r="C60" s="22">
        <v>40386</v>
      </c>
      <c r="D60" s="23" t="s">
        <v>136</v>
      </c>
      <c r="E60" s="24">
        <v>0</v>
      </c>
      <c r="F60" s="24">
        <v>0</v>
      </c>
      <c r="G60" s="24">
        <v>425000</v>
      </c>
      <c r="H60" s="23" t="s">
        <v>29</v>
      </c>
      <c r="I60" s="26" t="s">
        <v>85</v>
      </c>
      <c r="J60" s="38">
        <v>40410</v>
      </c>
      <c r="K60" s="60">
        <v>0</v>
      </c>
      <c r="M60" s="19">
        <f>+G60*1</f>
        <v>425000</v>
      </c>
    </row>
    <row r="61" spans="2:13" ht="15">
      <c r="B61" s="21" t="s">
        <v>131</v>
      </c>
      <c r="C61" s="22">
        <v>40390</v>
      </c>
      <c r="D61" s="27" t="s">
        <v>55</v>
      </c>
      <c r="E61" s="28">
        <v>0</v>
      </c>
      <c r="F61" s="28">
        <v>3000</v>
      </c>
      <c r="G61" s="28">
        <v>0</v>
      </c>
      <c r="H61" s="21" t="s">
        <v>3</v>
      </c>
      <c r="I61" s="26" t="s">
        <v>21</v>
      </c>
      <c r="J61" s="39"/>
      <c r="K61" s="60">
        <v>0.2</v>
      </c>
      <c r="L61" s="19">
        <f t="shared" si="0"/>
        <v>3600</v>
      </c>
      <c r="M61" s="19">
        <f t="shared" si="1"/>
        <v>0</v>
      </c>
    </row>
    <row r="62" spans="2:13" ht="15">
      <c r="B62" s="21" t="s">
        <v>132</v>
      </c>
      <c r="C62" s="22">
        <v>40390</v>
      </c>
      <c r="D62" s="27" t="s">
        <v>138</v>
      </c>
      <c r="E62" s="28">
        <v>780</v>
      </c>
      <c r="F62" s="28">
        <v>0</v>
      </c>
      <c r="G62" s="28">
        <v>0</v>
      </c>
      <c r="H62" s="21" t="s">
        <v>3</v>
      </c>
      <c r="I62" s="25" t="s">
        <v>13</v>
      </c>
      <c r="J62" s="39"/>
      <c r="K62" s="60">
        <v>0.2</v>
      </c>
      <c r="L62" s="19">
        <f t="shared" si="0"/>
        <v>936</v>
      </c>
      <c r="M62" s="19">
        <f t="shared" si="1"/>
        <v>0</v>
      </c>
    </row>
    <row r="63" spans="2:13" ht="15">
      <c r="B63" s="21" t="s">
        <v>133</v>
      </c>
      <c r="C63" s="22">
        <v>40390</v>
      </c>
      <c r="D63" s="27" t="s">
        <v>141</v>
      </c>
      <c r="E63" s="28">
        <v>8200</v>
      </c>
      <c r="F63" s="28">
        <v>2100</v>
      </c>
      <c r="G63" s="28">
        <v>0</v>
      </c>
      <c r="H63" s="21" t="s">
        <v>3</v>
      </c>
      <c r="I63" s="25" t="s">
        <v>13</v>
      </c>
      <c r="J63" s="39"/>
      <c r="K63" s="60">
        <v>0.2</v>
      </c>
      <c r="L63" s="19">
        <f t="shared" si="0"/>
        <v>12360</v>
      </c>
      <c r="M63" s="19">
        <f t="shared" si="1"/>
        <v>0</v>
      </c>
    </row>
    <row r="64" spans="2:13" ht="15">
      <c r="B64" s="21" t="s">
        <v>134</v>
      </c>
      <c r="C64" s="22">
        <v>40390</v>
      </c>
      <c r="D64" s="24" t="s">
        <v>135</v>
      </c>
      <c r="E64" s="24">
        <v>17990</v>
      </c>
      <c r="F64" s="24">
        <v>2000</v>
      </c>
      <c r="G64" s="28">
        <v>0</v>
      </c>
      <c r="H64" s="23" t="s">
        <v>3</v>
      </c>
      <c r="I64" s="25" t="s">
        <v>13</v>
      </c>
      <c r="J64" s="39"/>
      <c r="K64" s="60">
        <v>0.2</v>
      </c>
      <c r="L64" s="19">
        <f t="shared" si="0"/>
        <v>23988</v>
      </c>
      <c r="M64" s="19">
        <f t="shared" si="1"/>
        <v>0</v>
      </c>
    </row>
    <row r="65" spans="2:13" ht="15">
      <c r="B65" s="11" t="s">
        <v>139</v>
      </c>
      <c r="C65" s="12">
        <v>40421</v>
      </c>
      <c r="D65" s="13" t="s">
        <v>142</v>
      </c>
      <c r="E65" s="14">
        <v>0</v>
      </c>
      <c r="F65" s="14">
        <v>4750</v>
      </c>
      <c r="G65" s="14">
        <v>0</v>
      </c>
      <c r="H65" s="11" t="s">
        <v>5</v>
      </c>
      <c r="I65" s="15" t="s">
        <v>21</v>
      </c>
      <c r="J65" s="39"/>
      <c r="K65" s="60">
        <v>0.2</v>
      </c>
      <c r="L65" s="19">
        <f t="shared" si="0"/>
        <v>5700</v>
      </c>
      <c r="M65" s="19">
        <f t="shared" si="1"/>
        <v>0</v>
      </c>
    </row>
    <row r="66" spans="2:13" ht="15">
      <c r="B66" s="11" t="s">
        <v>140</v>
      </c>
      <c r="C66" s="12">
        <v>40421</v>
      </c>
      <c r="D66" s="11" t="s">
        <v>12</v>
      </c>
      <c r="E66" s="14">
        <v>0</v>
      </c>
      <c r="F66" s="14">
        <v>10000</v>
      </c>
      <c r="G66" s="14">
        <v>0</v>
      </c>
      <c r="H66" s="11" t="s">
        <v>5</v>
      </c>
      <c r="I66" s="15" t="s">
        <v>21</v>
      </c>
      <c r="J66" s="39"/>
      <c r="K66" s="60">
        <v>0.2</v>
      </c>
      <c r="L66" s="19">
        <f t="shared" si="0"/>
        <v>12000</v>
      </c>
      <c r="M66" s="19">
        <f t="shared" si="1"/>
        <v>0</v>
      </c>
    </row>
    <row r="67" spans="2:13" ht="15">
      <c r="B67" s="11" t="s">
        <v>143</v>
      </c>
      <c r="C67" s="12">
        <v>40421</v>
      </c>
      <c r="D67" s="11" t="s">
        <v>137</v>
      </c>
      <c r="E67" s="14">
        <v>0</v>
      </c>
      <c r="F67" s="14">
        <v>8400</v>
      </c>
      <c r="G67" s="14">
        <v>0</v>
      </c>
      <c r="H67" s="11" t="s">
        <v>5</v>
      </c>
      <c r="I67" s="15" t="s">
        <v>21</v>
      </c>
      <c r="J67" s="39"/>
      <c r="K67" s="60">
        <v>0.2</v>
      </c>
      <c r="L67" s="19">
        <f aca="true" t="shared" si="2" ref="L67:L92">+SUM(E67:G67)*(1+K67)</f>
        <v>10080</v>
      </c>
      <c r="M67" s="19">
        <f aca="true" t="shared" si="3" ref="M67:M92">+G67*1.2</f>
        <v>0</v>
      </c>
    </row>
    <row r="68" spans="2:13" ht="15">
      <c r="B68" s="34" t="s">
        <v>148</v>
      </c>
      <c r="C68" s="35">
        <v>40451</v>
      </c>
      <c r="D68" s="34" t="s">
        <v>35</v>
      </c>
      <c r="E68" s="36">
        <v>144</v>
      </c>
      <c r="F68" s="36">
        <v>0</v>
      </c>
      <c r="G68" s="36">
        <v>0</v>
      </c>
      <c r="H68" s="34" t="s">
        <v>5</v>
      </c>
      <c r="I68" s="52" t="s">
        <v>13</v>
      </c>
      <c r="J68" s="39"/>
      <c r="K68" s="60">
        <v>0.2</v>
      </c>
      <c r="L68" s="19">
        <f t="shared" si="2"/>
        <v>172.79999999999998</v>
      </c>
      <c r="M68" s="19">
        <f t="shared" si="3"/>
        <v>0</v>
      </c>
    </row>
    <row r="69" spans="2:13" ht="15">
      <c r="B69" s="34" t="s">
        <v>149</v>
      </c>
      <c r="C69" s="35">
        <v>40451</v>
      </c>
      <c r="D69" s="34" t="s">
        <v>35</v>
      </c>
      <c r="E69" s="36">
        <v>0</v>
      </c>
      <c r="F69" s="36">
        <v>9750</v>
      </c>
      <c r="G69" s="36">
        <v>0</v>
      </c>
      <c r="H69" s="34" t="s">
        <v>5</v>
      </c>
      <c r="I69" s="52" t="s">
        <v>21</v>
      </c>
      <c r="J69" s="39"/>
      <c r="K69" s="60">
        <v>0.2</v>
      </c>
      <c r="L69" s="19">
        <f t="shared" si="2"/>
        <v>11700</v>
      </c>
      <c r="M69" s="19">
        <f t="shared" si="3"/>
        <v>0</v>
      </c>
    </row>
    <row r="70" spans="2:13" ht="15">
      <c r="B70" s="34" t="s">
        <v>150</v>
      </c>
      <c r="C70" s="35">
        <v>40451</v>
      </c>
      <c r="D70" s="34" t="s">
        <v>144</v>
      </c>
      <c r="E70" s="36">
        <v>0</v>
      </c>
      <c r="F70" s="36">
        <v>1000</v>
      </c>
      <c r="G70" s="36">
        <v>0</v>
      </c>
      <c r="H70" s="34" t="s">
        <v>3</v>
      </c>
      <c r="I70" s="52" t="s">
        <v>21</v>
      </c>
      <c r="J70" s="39"/>
      <c r="K70" s="60">
        <v>0.2</v>
      </c>
      <c r="L70" s="19">
        <f t="shared" si="2"/>
        <v>1200</v>
      </c>
      <c r="M70" s="19">
        <f t="shared" si="3"/>
        <v>0</v>
      </c>
    </row>
    <row r="71" spans="2:13" ht="15">
      <c r="B71" s="34" t="s">
        <v>151</v>
      </c>
      <c r="C71" s="35">
        <v>40451</v>
      </c>
      <c r="D71" s="34" t="s">
        <v>145</v>
      </c>
      <c r="E71" s="36">
        <v>0</v>
      </c>
      <c r="F71" s="36">
        <v>8000</v>
      </c>
      <c r="G71" s="36">
        <v>0</v>
      </c>
      <c r="H71" s="34" t="s">
        <v>3</v>
      </c>
      <c r="I71" s="52" t="s">
        <v>21</v>
      </c>
      <c r="J71" s="39"/>
      <c r="K71" s="60">
        <v>0.2</v>
      </c>
      <c r="L71" s="19">
        <f t="shared" si="2"/>
        <v>9600</v>
      </c>
      <c r="M71" s="19">
        <f t="shared" si="3"/>
        <v>0</v>
      </c>
    </row>
    <row r="72" spans="2:13" ht="15">
      <c r="B72" s="34" t="s">
        <v>152</v>
      </c>
      <c r="C72" s="35">
        <v>40451</v>
      </c>
      <c r="D72" s="34" t="s">
        <v>146</v>
      </c>
      <c r="E72" s="36">
        <v>6190</v>
      </c>
      <c r="F72" s="36">
        <v>2000</v>
      </c>
      <c r="G72" s="36">
        <v>0</v>
      </c>
      <c r="H72" s="34" t="s">
        <v>3</v>
      </c>
      <c r="I72" s="52" t="s">
        <v>13</v>
      </c>
      <c r="J72" s="39"/>
      <c r="K72" s="60">
        <v>0.2</v>
      </c>
      <c r="L72" s="19">
        <f t="shared" si="2"/>
        <v>9828</v>
      </c>
      <c r="M72" s="19">
        <f t="shared" si="3"/>
        <v>0</v>
      </c>
    </row>
    <row r="73" spans="2:13" ht="15">
      <c r="B73" s="34" t="s">
        <v>153</v>
      </c>
      <c r="C73" s="35">
        <v>40451</v>
      </c>
      <c r="D73" s="34" t="s">
        <v>109</v>
      </c>
      <c r="E73" s="36">
        <v>7000</v>
      </c>
      <c r="F73" s="36">
        <v>0</v>
      </c>
      <c r="G73" s="36">
        <v>0</v>
      </c>
      <c r="H73" s="34" t="s">
        <v>5</v>
      </c>
      <c r="I73" s="52" t="s">
        <v>13</v>
      </c>
      <c r="J73" s="39"/>
      <c r="K73" s="60">
        <v>0.2</v>
      </c>
      <c r="L73" s="19">
        <f t="shared" si="2"/>
        <v>8400</v>
      </c>
      <c r="M73" s="19">
        <f t="shared" si="3"/>
        <v>0</v>
      </c>
    </row>
    <row r="74" spans="2:13" ht="15">
      <c r="B74" s="34" t="s">
        <v>154</v>
      </c>
      <c r="C74" s="35">
        <v>40451</v>
      </c>
      <c r="D74" s="34" t="s">
        <v>147</v>
      </c>
      <c r="E74" s="36">
        <v>0</v>
      </c>
      <c r="F74" s="36">
        <v>12000</v>
      </c>
      <c r="G74" s="36">
        <v>0</v>
      </c>
      <c r="H74" s="34" t="s">
        <v>3</v>
      </c>
      <c r="I74" s="52" t="s">
        <v>21</v>
      </c>
      <c r="J74" s="39"/>
      <c r="K74" s="60">
        <v>0.2</v>
      </c>
      <c r="L74" s="19">
        <f t="shared" si="2"/>
        <v>14400</v>
      </c>
      <c r="M74" s="19">
        <f t="shared" si="3"/>
        <v>0</v>
      </c>
    </row>
    <row r="75" spans="2:13" ht="15">
      <c r="B75" s="34" t="s">
        <v>155</v>
      </c>
      <c r="C75" s="35">
        <v>40451</v>
      </c>
      <c r="D75" s="34" t="s">
        <v>34</v>
      </c>
      <c r="E75" s="36">
        <v>0</v>
      </c>
      <c r="F75" s="36">
        <v>11000</v>
      </c>
      <c r="G75" s="36">
        <v>0</v>
      </c>
      <c r="H75" s="34" t="s">
        <v>3</v>
      </c>
      <c r="I75" s="52" t="s">
        <v>21</v>
      </c>
      <c r="J75" s="39"/>
      <c r="K75" s="60">
        <v>0.2</v>
      </c>
      <c r="L75" s="19">
        <f t="shared" si="2"/>
        <v>13200</v>
      </c>
      <c r="M75" s="19">
        <f t="shared" si="3"/>
        <v>0</v>
      </c>
    </row>
    <row r="76" spans="2:13" ht="15">
      <c r="B76" s="34" t="s">
        <v>156</v>
      </c>
      <c r="C76" s="35">
        <v>40451</v>
      </c>
      <c r="D76" s="34" t="s">
        <v>157</v>
      </c>
      <c r="E76" s="36">
        <v>0</v>
      </c>
      <c r="F76" s="36">
        <v>7500</v>
      </c>
      <c r="G76" s="36">
        <v>0</v>
      </c>
      <c r="H76" s="34" t="s">
        <v>5</v>
      </c>
      <c r="I76" s="52" t="s">
        <v>21</v>
      </c>
      <c r="J76" s="39"/>
      <c r="K76" s="60">
        <v>0.2</v>
      </c>
      <c r="L76" s="19">
        <f t="shared" si="2"/>
        <v>9000</v>
      </c>
      <c r="M76" s="19">
        <f t="shared" si="3"/>
        <v>0</v>
      </c>
    </row>
    <row r="77" spans="2:13" ht="15">
      <c r="B77" s="34" t="s">
        <v>159</v>
      </c>
      <c r="C77" s="35">
        <v>40451</v>
      </c>
      <c r="D77" s="34" t="s">
        <v>160</v>
      </c>
      <c r="E77" s="36">
        <v>14500</v>
      </c>
      <c r="F77" s="36">
        <v>0</v>
      </c>
      <c r="G77" s="36">
        <v>0</v>
      </c>
      <c r="H77" s="34" t="s">
        <v>5</v>
      </c>
      <c r="I77" s="52" t="s">
        <v>13</v>
      </c>
      <c r="J77" s="39"/>
      <c r="K77" s="60">
        <v>0.2</v>
      </c>
      <c r="L77" s="19">
        <f t="shared" si="2"/>
        <v>17400</v>
      </c>
      <c r="M77" s="19">
        <f t="shared" si="3"/>
        <v>0</v>
      </c>
    </row>
    <row r="78" spans="2:13" ht="15">
      <c r="B78" s="34" t="s">
        <v>161</v>
      </c>
      <c r="C78" s="35">
        <v>40451</v>
      </c>
      <c r="D78" s="34" t="s">
        <v>158</v>
      </c>
      <c r="E78" s="36">
        <v>0</v>
      </c>
      <c r="F78" s="36">
        <v>35000</v>
      </c>
      <c r="G78" s="36">
        <v>0</v>
      </c>
      <c r="H78" s="34" t="s">
        <v>3</v>
      </c>
      <c r="I78" s="52" t="s">
        <v>21</v>
      </c>
      <c r="J78" s="39"/>
      <c r="K78" s="60">
        <v>0.2</v>
      </c>
      <c r="L78" s="19">
        <f t="shared" si="2"/>
        <v>42000</v>
      </c>
      <c r="M78" s="19">
        <f t="shared" si="3"/>
        <v>0</v>
      </c>
    </row>
    <row r="79" spans="2:13" ht="15">
      <c r="B79" s="29" t="s">
        <v>165</v>
      </c>
      <c r="C79" s="30">
        <v>40466</v>
      </c>
      <c r="D79" s="29" t="s">
        <v>166</v>
      </c>
      <c r="E79" s="58">
        <v>1200</v>
      </c>
      <c r="F79" s="32">
        <v>0</v>
      </c>
      <c r="G79" s="32">
        <v>0</v>
      </c>
      <c r="H79" s="29" t="s">
        <v>5</v>
      </c>
      <c r="I79" s="53" t="s">
        <v>13</v>
      </c>
      <c r="J79" s="39"/>
      <c r="K79" s="60">
        <v>0.2</v>
      </c>
      <c r="L79" s="19">
        <f t="shared" si="2"/>
        <v>1440</v>
      </c>
      <c r="M79" s="19">
        <f t="shared" si="3"/>
        <v>0</v>
      </c>
    </row>
    <row r="80" spans="2:13" ht="15">
      <c r="B80" s="29" t="s">
        <v>189</v>
      </c>
      <c r="C80" s="30">
        <v>40466</v>
      </c>
      <c r="D80" s="31" t="s">
        <v>190</v>
      </c>
      <c r="E80" s="32">
        <v>1700</v>
      </c>
      <c r="F80" s="32">
        <v>600</v>
      </c>
      <c r="G80" s="32">
        <v>0</v>
      </c>
      <c r="H80" s="29" t="s">
        <v>5</v>
      </c>
      <c r="I80" s="33" t="s">
        <v>13</v>
      </c>
      <c r="J80" s="38" t="s">
        <v>163</v>
      </c>
      <c r="K80" s="60">
        <v>0.2</v>
      </c>
      <c r="L80" s="19">
        <f t="shared" si="2"/>
        <v>2760</v>
      </c>
      <c r="M80" s="19">
        <f t="shared" si="3"/>
        <v>0</v>
      </c>
    </row>
    <row r="81" spans="2:13" ht="15">
      <c r="B81" s="29" t="s">
        <v>191</v>
      </c>
      <c r="C81" s="30">
        <v>40466</v>
      </c>
      <c r="D81" s="31" t="s">
        <v>35</v>
      </c>
      <c r="E81" s="32">
        <v>0</v>
      </c>
      <c r="F81" s="32">
        <v>7000</v>
      </c>
      <c r="G81" s="32">
        <v>0</v>
      </c>
      <c r="H81" s="29" t="s">
        <v>5</v>
      </c>
      <c r="I81" s="33" t="s">
        <v>21</v>
      </c>
      <c r="K81" s="60">
        <v>0.2</v>
      </c>
      <c r="L81" s="19">
        <f t="shared" si="2"/>
        <v>8400</v>
      </c>
      <c r="M81" s="19">
        <f t="shared" si="3"/>
        <v>0</v>
      </c>
    </row>
    <row r="82" spans="2:13" ht="15">
      <c r="B82" s="29" t="s">
        <v>193</v>
      </c>
      <c r="C82" s="30">
        <v>40480</v>
      </c>
      <c r="D82" s="31" t="s">
        <v>194</v>
      </c>
      <c r="E82" s="32">
        <v>0</v>
      </c>
      <c r="F82" s="32">
        <v>3000</v>
      </c>
      <c r="G82" s="32">
        <v>0</v>
      </c>
      <c r="H82" s="29" t="s">
        <v>3</v>
      </c>
      <c r="I82" s="33" t="s">
        <v>21</v>
      </c>
      <c r="K82" s="60">
        <v>0.2</v>
      </c>
      <c r="L82" s="19">
        <f t="shared" si="2"/>
        <v>3600</v>
      </c>
      <c r="M82" s="19">
        <f t="shared" si="3"/>
        <v>0</v>
      </c>
    </row>
    <row r="83" spans="2:13" ht="15">
      <c r="B83" s="29" t="s">
        <v>195</v>
      </c>
      <c r="C83" s="30">
        <v>40480</v>
      </c>
      <c r="D83" s="31" t="s">
        <v>157</v>
      </c>
      <c r="E83" s="32">
        <v>1980</v>
      </c>
      <c r="F83" s="32">
        <v>0</v>
      </c>
      <c r="G83" s="32">
        <v>0</v>
      </c>
      <c r="H83" s="29" t="s">
        <v>5</v>
      </c>
      <c r="I83" s="33" t="s">
        <v>13</v>
      </c>
      <c r="K83" s="60">
        <v>0.2</v>
      </c>
      <c r="L83" s="19">
        <f t="shared" si="2"/>
        <v>2376</v>
      </c>
      <c r="M83" s="19">
        <f t="shared" si="3"/>
        <v>0</v>
      </c>
    </row>
    <row r="84" spans="2:13" ht="15">
      <c r="B84" s="29" t="s">
        <v>196</v>
      </c>
      <c r="C84" s="30">
        <v>40480</v>
      </c>
      <c r="D84" s="31" t="s">
        <v>82</v>
      </c>
      <c r="E84" s="32">
        <v>6250</v>
      </c>
      <c r="F84" s="32">
        <v>0</v>
      </c>
      <c r="G84" s="32">
        <v>0</v>
      </c>
      <c r="H84" s="29" t="s">
        <v>3</v>
      </c>
      <c r="I84" s="33" t="s">
        <v>13</v>
      </c>
      <c r="K84" s="60">
        <v>0.2</v>
      </c>
      <c r="L84" s="19">
        <f t="shared" si="2"/>
        <v>7500</v>
      </c>
      <c r="M84" s="19">
        <f t="shared" si="3"/>
        <v>0</v>
      </c>
    </row>
    <row r="85" spans="2:13" ht="15">
      <c r="B85" s="29" t="s">
        <v>197</v>
      </c>
      <c r="C85" s="30">
        <v>40480</v>
      </c>
      <c r="D85" s="31" t="s">
        <v>82</v>
      </c>
      <c r="E85" s="32">
        <v>6250</v>
      </c>
      <c r="F85" s="32">
        <v>0</v>
      </c>
      <c r="G85" s="32">
        <v>0</v>
      </c>
      <c r="H85" s="29" t="s">
        <v>3</v>
      </c>
      <c r="I85" s="33" t="s">
        <v>13</v>
      </c>
      <c r="K85" s="60">
        <v>0.2</v>
      </c>
      <c r="L85" s="19">
        <f t="shared" si="2"/>
        <v>7500</v>
      </c>
      <c r="M85" s="19">
        <f t="shared" si="3"/>
        <v>0</v>
      </c>
    </row>
    <row r="86" spans="2:13" ht="15">
      <c r="B86" s="29" t="s">
        <v>198</v>
      </c>
      <c r="C86" s="30">
        <v>40480</v>
      </c>
      <c r="D86" s="31" t="s">
        <v>192</v>
      </c>
      <c r="E86" s="32">
        <v>0</v>
      </c>
      <c r="F86" s="32">
        <v>21000</v>
      </c>
      <c r="G86" s="32">
        <v>0</v>
      </c>
      <c r="H86" s="29" t="s">
        <v>5</v>
      </c>
      <c r="I86" s="33" t="s">
        <v>21</v>
      </c>
      <c r="K86" s="60">
        <v>0.2</v>
      </c>
      <c r="L86" s="19">
        <f t="shared" si="2"/>
        <v>25200</v>
      </c>
      <c r="M86" s="19">
        <f t="shared" si="3"/>
        <v>0</v>
      </c>
    </row>
    <row r="87" spans="2:13" ht="15">
      <c r="B87" s="29" t="s">
        <v>199</v>
      </c>
      <c r="C87" s="30">
        <v>40480</v>
      </c>
      <c r="D87" s="31" t="s">
        <v>55</v>
      </c>
      <c r="E87" s="32">
        <v>0</v>
      </c>
      <c r="F87" s="32">
        <v>5400</v>
      </c>
      <c r="G87" s="32">
        <v>0</v>
      </c>
      <c r="H87" s="29" t="s">
        <v>3</v>
      </c>
      <c r="I87" s="33" t="s">
        <v>21</v>
      </c>
      <c r="K87" s="60">
        <v>0.2</v>
      </c>
      <c r="L87" s="19">
        <f t="shared" si="2"/>
        <v>6480</v>
      </c>
      <c r="M87" s="19">
        <f t="shared" si="3"/>
        <v>0</v>
      </c>
    </row>
    <row r="88" spans="2:13" ht="15">
      <c r="B88" s="29" t="s">
        <v>200</v>
      </c>
      <c r="C88" s="30">
        <v>40480</v>
      </c>
      <c r="D88" s="31" t="s">
        <v>34</v>
      </c>
      <c r="E88" s="32">
        <v>0</v>
      </c>
      <c r="F88" s="32">
        <v>29755</v>
      </c>
      <c r="G88" s="32">
        <v>0</v>
      </c>
      <c r="H88" s="29" t="s">
        <v>3</v>
      </c>
      <c r="I88" s="33" t="s">
        <v>21</v>
      </c>
      <c r="K88" s="60">
        <v>0.2</v>
      </c>
      <c r="L88" s="19">
        <f t="shared" si="2"/>
        <v>35706</v>
      </c>
      <c r="M88" s="19">
        <f t="shared" si="3"/>
        <v>0</v>
      </c>
    </row>
    <row r="89" spans="2:13" ht="15">
      <c r="B89" s="29" t="s">
        <v>201</v>
      </c>
      <c r="C89" s="30">
        <v>40480</v>
      </c>
      <c r="D89" s="30" t="s">
        <v>35</v>
      </c>
      <c r="E89" s="32">
        <v>35000</v>
      </c>
      <c r="F89" s="32">
        <v>0</v>
      </c>
      <c r="G89" s="32">
        <v>0</v>
      </c>
      <c r="H89" s="32" t="s">
        <v>5</v>
      </c>
      <c r="I89" s="33" t="s">
        <v>13</v>
      </c>
      <c r="K89" s="60">
        <v>0.2</v>
      </c>
      <c r="L89" s="19">
        <f t="shared" si="2"/>
        <v>42000</v>
      </c>
      <c r="M89" s="19">
        <f t="shared" si="3"/>
        <v>0</v>
      </c>
    </row>
    <row r="90" spans="2:13" ht="15">
      <c r="B90" s="29" t="s">
        <v>202</v>
      </c>
      <c r="C90" s="54">
        <v>40498</v>
      </c>
      <c r="D90" s="55" t="s">
        <v>203</v>
      </c>
      <c r="E90" s="56"/>
      <c r="F90" s="56"/>
      <c r="G90" s="56"/>
      <c r="H90" s="56" t="s">
        <v>29</v>
      </c>
      <c r="I90" s="57" t="s">
        <v>85</v>
      </c>
      <c r="K90" s="60">
        <v>0.2</v>
      </c>
      <c r="L90" s="19">
        <f t="shared" si="2"/>
        <v>0</v>
      </c>
      <c r="M90" s="19">
        <f t="shared" si="3"/>
        <v>0</v>
      </c>
    </row>
    <row r="91" spans="2:13" ht="15">
      <c r="B91" s="32"/>
      <c r="C91" s="54">
        <v>40499</v>
      </c>
      <c r="D91" s="55" t="s">
        <v>35</v>
      </c>
      <c r="E91" s="56"/>
      <c r="F91" s="56"/>
      <c r="G91" s="59"/>
      <c r="H91" s="56" t="s">
        <v>5</v>
      </c>
      <c r="I91" s="57" t="s">
        <v>21</v>
      </c>
      <c r="K91" s="60">
        <v>0.2</v>
      </c>
      <c r="L91" s="19">
        <f t="shared" si="2"/>
        <v>0</v>
      </c>
      <c r="M91" s="19">
        <f t="shared" si="3"/>
        <v>0</v>
      </c>
    </row>
    <row r="92" spans="2:13" ht="15">
      <c r="B92" s="32"/>
      <c r="C92" s="54">
        <v>40499</v>
      </c>
      <c r="D92" s="55" t="s">
        <v>35</v>
      </c>
      <c r="E92" s="56"/>
      <c r="F92" s="56"/>
      <c r="G92" s="59"/>
      <c r="H92" s="56" t="s">
        <v>5</v>
      </c>
      <c r="I92" s="57" t="s">
        <v>21</v>
      </c>
      <c r="K92" s="60">
        <v>0.2</v>
      </c>
      <c r="L92" s="19">
        <f t="shared" si="2"/>
        <v>0</v>
      </c>
      <c r="M92" s="19">
        <f t="shared" si="3"/>
        <v>0</v>
      </c>
    </row>
    <row r="93" spans="5:13" ht="15">
      <c r="E93" s="51">
        <f>+SUM(E3:E92)</f>
        <v>378518.5</v>
      </c>
      <c r="F93" s="51">
        <f>+SUM(F2:F92)</f>
        <v>463855</v>
      </c>
      <c r="G93" s="51">
        <f>+SUM(G2:G92)</f>
        <v>1241250</v>
      </c>
      <c r="I93" s="1"/>
      <c r="L93" s="19">
        <f>+SUM(L2:L92)</f>
        <v>1020448.2</v>
      </c>
      <c r="M93" s="19">
        <f>+SUM(M2:M92)</f>
        <v>1061250</v>
      </c>
    </row>
    <row r="94" spans="12:13" ht="15">
      <c r="L94" s="176" t="s">
        <v>207</v>
      </c>
      <c r="M94" s="176"/>
    </row>
    <row r="95" spans="12:13" ht="15">
      <c r="L95" s="61" t="s">
        <v>208</v>
      </c>
      <c r="M95" s="61">
        <v>410000</v>
      </c>
    </row>
    <row r="96" spans="12:13" ht="15">
      <c r="L96" s="61"/>
      <c r="M96" s="61"/>
    </row>
    <row r="97" spans="12:13" ht="15">
      <c r="L97" s="61"/>
      <c r="M97" s="61"/>
    </row>
    <row r="98" spans="12:13" ht="15">
      <c r="L98" s="61"/>
      <c r="M98" s="61"/>
    </row>
    <row r="99" spans="12:13" ht="15">
      <c r="L99" s="61"/>
      <c r="M99" s="61"/>
    </row>
    <row r="100" ht="15">
      <c r="N100" s="51"/>
    </row>
    <row r="101" spans="5:6" ht="15.75" thickBot="1">
      <c r="E101" s="1"/>
      <c r="F101" s="1"/>
    </row>
    <row r="102" spans="1:14" s="20" customFormat="1" ht="15">
      <c r="A102" s="1"/>
      <c r="B102" s="1"/>
      <c r="C102" s="1"/>
      <c r="D102" s="171" t="s">
        <v>167</v>
      </c>
      <c r="E102" s="40">
        <f>SUM(E2:E79)</f>
        <v>335338.5</v>
      </c>
      <c r="F102" s="40">
        <f>SUM(F2:F79)</f>
        <v>397100</v>
      </c>
      <c r="G102" s="41">
        <f>SUM(G2:G79)</f>
        <v>1241250</v>
      </c>
      <c r="H102" s="1"/>
      <c r="J102" s="1"/>
      <c r="K102" s="1"/>
      <c r="L102" s="19"/>
      <c r="M102" s="19"/>
      <c r="N102" s="1"/>
    </row>
    <row r="103" spans="1:14" s="20" customFormat="1" ht="15.75" thickBot="1">
      <c r="A103" s="1"/>
      <c r="B103" s="1"/>
      <c r="C103" s="1"/>
      <c r="D103" s="172"/>
      <c r="E103" s="43">
        <f>SUM(E102:G102)</f>
        <v>1973688.5</v>
      </c>
      <c r="F103" s="43"/>
      <c r="G103" s="44"/>
      <c r="H103" s="1"/>
      <c r="J103" s="1"/>
      <c r="K103" s="1"/>
      <c r="L103" s="19"/>
      <c r="M103" s="19"/>
      <c r="N103" s="1"/>
    </row>
    <row r="104" spans="1:14" s="20" customFormat="1" ht="15">
      <c r="A104" s="1"/>
      <c r="B104" s="1"/>
      <c r="C104" s="173" t="s">
        <v>182</v>
      </c>
      <c r="D104" s="45" t="s">
        <v>168</v>
      </c>
      <c r="E104" s="40">
        <v>0</v>
      </c>
      <c r="F104" s="40">
        <v>0</v>
      </c>
      <c r="G104" s="40"/>
      <c r="H104" s="46"/>
      <c r="J104" s="1"/>
      <c r="K104" s="1"/>
      <c r="L104" s="19"/>
      <c r="M104" s="19"/>
      <c r="N104" s="1"/>
    </row>
    <row r="105" spans="1:14" s="20" customFormat="1" ht="15">
      <c r="A105" s="1"/>
      <c r="B105" s="1"/>
      <c r="C105" s="174"/>
      <c r="D105" s="47" t="s">
        <v>169</v>
      </c>
      <c r="E105" s="43"/>
      <c r="F105" s="43"/>
      <c r="G105" s="43">
        <v>200000</v>
      </c>
      <c r="H105" s="48"/>
      <c r="J105" s="1"/>
      <c r="K105" s="1"/>
      <c r="L105" s="19"/>
      <c r="M105" s="19"/>
      <c r="N105" s="1"/>
    </row>
    <row r="106" spans="1:14" s="20" customFormat="1" ht="15">
      <c r="A106" s="1"/>
      <c r="B106" s="1"/>
      <c r="C106" s="174"/>
      <c r="D106" s="47" t="s">
        <v>33</v>
      </c>
      <c r="E106" s="43"/>
      <c r="F106" s="43"/>
      <c r="G106" s="43">
        <v>120000</v>
      </c>
      <c r="H106" s="48" t="s">
        <v>171</v>
      </c>
      <c r="J106" s="1"/>
      <c r="K106" s="1"/>
      <c r="L106" s="19"/>
      <c r="M106" s="19"/>
      <c r="N106" s="1"/>
    </row>
    <row r="107" spans="1:14" s="20" customFormat="1" ht="15">
      <c r="A107" s="1"/>
      <c r="B107" s="1"/>
      <c r="C107" s="174"/>
      <c r="D107" s="47" t="s">
        <v>172</v>
      </c>
      <c r="E107" s="43"/>
      <c r="F107" s="43"/>
      <c r="G107" s="43">
        <v>34000</v>
      </c>
      <c r="H107" s="48"/>
      <c r="J107" s="1"/>
      <c r="K107" s="1"/>
      <c r="L107" s="19"/>
      <c r="M107" s="19"/>
      <c r="N107" s="1"/>
    </row>
    <row r="108" spans="1:14" s="20" customFormat="1" ht="15">
      <c r="A108" s="1"/>
      <c r="B108" s="1"/>
      <c r="C108" s="174"/>
      <c r="D108" s="47" t="s">
        <v>173</v>
      </c>
      <c r="E108" s="43"/>
      <c r="F108" s="43"/>
      <c r="G108" s="43">
        <v>250000</v>
      </c>
      <c r="H108" s="48"/>
      <c r="J108" s="1"/>
      <c r="K108" s="1"/>
      <c r="L108" s="19"/>
      <c r="M108" s="19"/>
      <c r="N108" s="1"/>
    </row>
    <row r="109" spans="1:14" s="20" customFormat="1" ht="15">
      <c r="A109" s="1"/>
      <c r="B109" s="1"/>
      <c r="C109" s="174"/>
      <c r="D109" s="47" t="s">
        <v>174</v>
      </c>
      <c r="E109" s="43"/>
      <c r="F109" s="43"/>
      <c r="G109" s="43">
        <v>300000</v>
      </c>
      <c r="H109" s="48" t="s">
        <v>175</v>
      </c>
      <c r="J109" s="1"/>
      <c r="K109" s="1"/>
      <c r="L109" s="19"/>
      <c r="M109" s="19"/>
      <c r="N109" s="1"/>
    </row>
    <row r="110" spans="1:14" s="20" customFormat="1" ht="15">
      <c r="A110" s="1"/>
      <c r="B110" s="1"/>
      <c r="C110" s="174"/>
      <c r="D110" s="47" t="s">
        <v>176</v>
      </c>
      <c r="E110" s="43"/>
      <c r="F110" s="43"/>
      <c r="G110" s="43">
        <v>80000</v>
      </c>
      <c r="H110" s="48"/>
      <c r="J110" s="1"/>
      <c r="K110" s="1"/>
      <c r="L110" s="19"/>
      <c r="M110" s="19"/>
      <c r="N110" s="1"/>
    </row>
    <row r="111" spans="1:14" s="20" customFormat="1" ht="15">
      <c r="A111" s="1"/>
      <c r="B111" s="1"/>
      <c r="C111" s="174"/>
      <c r="D111" s="47" t="s">
        <v>178</v>
      </c>
      <c r="E111" s="43"/>
      <c r="F111" s="43"/>
      <c r="G111" s="43">
        <v>80000</v>
      </c>
      <c r="H111" s="48" t="s">
        <v>179</v>
      </c>
      <c r="J111" s="1"/>
      <c r="K111" s="1"/>
      <c r="L111" s="19"/>
      <c r="M111" s="19"/>
      <c r="N111" s="1"/>
    </row>
    <row r="112" spans="1:14" s="20" customFormat="1" ht="15">
      <c r="A112" s="1"/>
      <c r="B112" s="1"/>
      <c r="C112" s="174"/>
      <c r="D112" s="47" t="s">
        <v>177</v>
      </c>
      <c r="E112" s="43"/>
      <c r="F112" s="43"/>
      <c r="G112" s="43">
        <v>80000</v>
      </c>
      <c r="H112" s="48" t="s">
        <v>179</v>
      </c>
      <c r="J112" s="1"/>
      <c r="K112" s="1"/>
      <c r="L112" s="19"/>
      <c r="M112" s="19"/>
      <c r="N112" s="1"/>
    </row>
    <row r="113" spans="1:14" s="20" customFormat="1" ht="15.75" thickBot="1">
      <c r="A113" s="1"/>
      <c r="B113" s="1"/>
      <c r="C113" s="175"/>
      <c r="D113" s="49" t="s">
        <v>180</v>
      </c>
      <c r="E113" s="42"/>
      <c r="F113" s="42"/>
      <c r="G113" s="42">
        <v>80000</v>
      </c>
      <c r="H113" s="50" t="s">
        <v>181</v>
      </c>
      <c r="J113" s="1"/>
      <c r="K113" s="1"/>
      <c r="L113" s="19"/>
      <c r="M113" s="19"/>
      <c r="N113" s="1"/>
    </row>
    <row r="114" spans="1:14" s="20" customFormat="1" ht="15">
      <c r="A114" s="1"/>
      <c r="B114" s="1"/>
      <c r="C114" s="1"/>
      <c r="D114" s="1" t="s">
        <v>184</v>
      </c>
      <c r="E114" s="19"/>
      <c r="F114" s="19"/>
      <c r="G114" s="19">
        <v>150000</v>
      </c>
      <c r="H114" s="1"/>
      <c r="J114" s="1"/>
      <c r="K114" s="1"/>
      <c r="L114" s="19"/>
      <c r="M114" s="19"/>
      <c r="N114" s="1"/>
    </row>
    <row r="115" spans="1:14" s="20" customFormat="1" ht="15">
      <c r="A115" s="1"/>
      <c r="B115" s="1"/>
      <c r="C115" s="1"/>
      <c r="D115" s="1" t="s">
        <v>185</v>
      </c>
      <c r="E115" s="19"/>
      <c r="F115" s="19"/>
      <c r="G115" s="19">
        <v>250000</v>
      </c>
      <c r="H115" s="1"/>
      <c r="J115" s="1"/>
      <c r="K115" s="1"/>
      <c r="L115" s="19"/>
      <c r="M115" s="19"/>
      <c r="N115" s="1"/>
    </row>
    <row r="116" spans="1:14" s="20" customFormat="1" ht="15">
      <c r="A116" s="1"/>
      <c r="B116" s="1"/>
      <c r="C116" s="1"/>
      <c r="D116" s="1"/>
      <c r="E116" s="19"/>
      <c r="F116" s="19"/>
      <c r="G116" s="19"/>
      <c r="H116" s="1"/>
      <c r="J116" s="1"/>
      <c r="K116" s="1"/>
      <c r="L116" s="19"/>
      <c r="M116" s="19"/>
      <c r="N116" s="1"/>
    </row>
    <row r="117" spans="1:14" s="20" customFormat="1" ht="15">
      <c r="A117" s="1"/>
      <c r="B117" s="1"/>
      <c r="C117" s="1"/>
      <c r="D117" s="1"/>
      <c r="E117" s="19"/>
      <c r="F117" s="19"/>
      <c r="G117" s="19"/>
      <c r="H117" s="1"/>
      <c r="J117" s="1"/>
      <c r="K117" s="1"/>
      <c r="L117" s="19"/>
      <c r="M117" s="19"/>
      <c r="N117" s="1"/>
    </row>
    <row r="118" spans="1:14" s="20" customFormat="1" ht="15">
      <c r="A118" s="1"/>
      <c r="B118" s="1"/>
      <c r="C118" s="1"/>
      <c r="D118" s="1" t="s">
        <v>187</v>
      </c>
      <c r="E118" s="19"/>
      <c r="F118" s="19"/>
      <c r="G118" s="19">
        <v>250000</v>
      </c>
      <c r="H118" s="1" t="s">
        <v>188</v>
      </c>
      <c r="J118" s="1"/>
      <c r="K118" s="1"/>
      <c r="L118" s="19"/>
      <c r="M118" s="19"/>
      <c r="N118" s="1"/>
    </row>
    <row r="119" spans="1:14" s="20" customFormat="1" ht="15">
      <c r="A119" s="1"/>
      <c r="B119" s="1"/>
      <c r="C119" s="1"/>
      <c r="D119" s="1" t="s">
        <v>183</v>
      </c>
      <c r="E119" s="19"/>
      <c r="F119" s="19"/>
      <c r="G119" s="19">
        <v>250000</v>
      </c>
      <c r="H119" s="1" t="s">
        <v>186</v>
      </c>
      <c r="J119" s="1"/>
      <c r="K119" s="1"/>
      <c r="L119" s="19"/>
      <c r="M119" s="19"/>
      <c r="N119" s="1"/>
    </row>
    <row r="120" spans="1:14" s="20" customFormat="1" ht="15">
      <c r="A120" s="1"/>
      <c r="B120" s="1"/>
      <c r="C120" s="1"/>
      <c r="D120" s="1" t="s">
        <v>170</v>
      </c>
      <c r="E120" s="19">
        <v>250000</v>
      </c>
      <c r="F120" s="19">
        <v>150000</v>
      </c>
      <c r="G120" s="19">
        <v>0</v>
      </c>
      <c r="H120" s="1"/>
      <c r="J120" s="1"/>
      <c r="K120" s="1"/>
      <c r="L120" s="19"/>
      <c r="M120" s="19"/>
      <c r="N120" s="1"/>
    </row>
    <row r="121" spans="1:14" s="20" customFormat="1" ht="15">
      <c r="A121" s="1"/>
      <c r="B121" s="1"/>
      <c r="C121" s="1"/>
      <c r="D121" s="1"/>
      <c r="E121" s="19"/>
      <c r="F121" s="19"/>
      <c r="G121" s="19"/>
      <c r="H121" s="1"/>
      <c r="J121" s="1"/>
      <c r="K121" s="1"/>
      <c r="L121" s="19"/>
      <c r="M121" s="19"/>
      <c r="N121" s="1"/>
    </row>
    <row r="122" spans="1:14" s="20" customFormat="1" ht="15">
      <c r="A122" s="1"/>
      <c r="B122" s="1"/>
      <c r="C122" s="1"/>
      <c r="D122" s="1"/>
      <c r="E122" s="19"/>
      <c r="F122" s="19"/>
      <c r="G122" s="19"/>
      <c r="H122" s="1"/>
      <c r="J122" s="1"/>
      <c r="K122" s="1"/>
      <c r="L122" s="19"/>
      <c r="M122" s="19"/>
      <c r="N122" s="1"/>
    </row>
    <row r="123" spans="1:14" s="20" customFormat="1" ht="15">
      <c r="A123" s="1"/>
      <c r="B123" s="1"/>
      <c r="C123" s="1"/>
      <c r="D123" s="1"/>
      <c r="E123" s="19"/>
      <c r="F123" s="19"/>
      <c r="G123" s="19"/>
      <c r="H123" s="1"/>
      <c r="J123" s="1"/>
      <c r="K123" s="1"/>
      <c r="L123" s="19"/>
      <c r="M123" s="19"/>
      <c r="N123" s="1"/>
    </row>
    <row r="124" spans="1:14" s="20" customFormat="1" ht="15">
      <c r="A124" s="1"/>
      <c r="B124" s="1"/>
      <c r="C124" s="1"/>
      <c r="D124" s="1"/>
      <c r="E124" s="19"/>
      <c r="F124" s="19"/>
      <c r="G124" s="19"/>
      <c r="H124" s="1"/>
      <c r="J124" s="1"/>
      <c r="K124" s="1"/>
      <c r="L124" s="19"/>
      <c r="M124" s="19"/>
      <c r="N124" s="1"/>
    </row>
    <row r="125" spans="1:14" s="20" customFormat="1" ht="15">
      <c r="A125" s="1"/>
      <c r="B125" s="1"/>
      <c r="C125" s="1"/>
      <c r="D125" s="1"/>
      <c r="E125" s="19"/>
      <c r="F125" s="19"/>
      <c r="G125" s="19"/>
      <c r="H125" s="1"/>
      <c r="J125" s="1"/>
      <c r="K125" s="1"/>
      <c r="L125" s="19"/>
      <c r="M125" s="19"/>
      <c r="N125" s="1"/>
    </row>
    <row r="129" spans="3:9" ht="15">
      <c r="C129" s="62" t="s">
        <v>209</v>
      </c>
      <c r="D129" s="62" t="s">
        <v>210</v>
      </c>
      <c r="E129" s="62" t="s">
        <v>1</v>
      </c>
      <c r="F129" s="62" t="s">
        <v>162</v>
      </c>
      <c r="G129" s="62" t="s">
        <v>211</v>
      </c>
      <c r="H129" s="62" t="s">
        <v>212</v>
      </c>
      <c r="I129" s="62" t="s">
        <v>213</v>
      </c>
    </row>
    <row r="130" spans="3:9" ht="30">
      <c r="C130" s="63">
        <v>2009</v>
      </c>
      <c r="D130" s="64" t="s">
        <v>231</v>
      </c>
      <c r="E130" s="64" t="s">
        <v>232</v>
      </c>
      <c r="F130" s="65">
        <v>40183</v>
      </c>
      <c r="G130" s="66">
        <v>4200</v>
      </c>
      <c r="H130" s="63" t="b">
        <v>1</v>
      </c>
      <c r="I130" s="66">
        <v>0</v>
      </c>
    </row>
    <row r="131" spans="3:9" ht="15">
      <c r="C131" s="63">
        <v>2009</v>
      </c>
      <c r="D131" s="64" t="s">
        <v>240</v>
      </c>
      <c r="E131" s="64" t="s">
        <v>241</v>
      </c>
      <c r="F131" s="65">
        <v>40191</v>
      </c>
      <c r="G131" s="66">
        <v>1680</v>
      </c>
      <c r="H131" s="63" t="b">
        <v>0</v>
      </c>
      <c r="I131" s="66">
        <v>0</v>
      </c>
    </row>
    <row r="132" spans="3:9" ht="30">
      <c r="C132" s="63">
        <v>2009</v>
      </c>
      <c r="D132" s="64" t="s">
        <v>219</v>
      </c>
      <c r="E132" s="64" t="s">
        <v>220</v>
      </c>
      <c r="F132" s="65">
        <v>40193</v>
      </c>
      <c r="G132" s="66">
        <v>37944</v>
      </c>
      <c r="H132" s="63" t="b">
        <v>1</v>
      </c>
      <c r="I132" s="66">
        <v>0</v>
      </c>
    </row>
    <row r="133" spans="3:9" ht="15">
      <c r="C133" s="63">
        <v>2009</v>
      </c>
      <c r="D133" s="64" t="s">
        <v>225</v>
      </c>
      <c r="E133" s="64" t="s">
        <v>226</v>
      </c>
      <c r="F133" s="65">
        <v>40194</v>
      </c>
      <c r="G133" s="66">
        <v>28800</v>
      </c>
      <c r="H133" s="63" t="b">
        <v>1</v>
      </c>
      <c r="I133" s="66">
        <v>30355.2</v>
      </c>
    </row>
    <row r="134" spans="3:9" ht="15">
      <c r="C134" s="63">
        <v>2009</v>
      </c>
      <c r="D134" s="64" t="s">
        <v>266</v>
      </c>
      <c r="E134" s="64" t="s">
        <v>267</v>
      </c>
      <c r="F134" s="65">
        <v>40197</v>
      </c>
      <c r="G134" s="66">
        <v>11160</v>
      </c>
      <c r="H134" s="63" t="b">
        <v>1</v>
      </c>
      <c r="I134" s="66">
        <v>0</v>
      </c>
    </row>
    <row r="135" spans="3:9" ht="30">
      <c r="C135" s="63">
        <v>2009</v>
      </c>
      <c r="D135" s="64" t="s">
        <v>238</v>
      </c>
      <c r="E135" s="64" t="s">
        <v>239</v>
      </c>
      <c r="F135" s="65">
        <v>40206</v>
      </c>
      <c r="G135" s="66">
        <v>162</v>
      </c>
      <c r="H135" s="63" t="b">
        <v>0</v>
      </c>
      <c r="I135" s="66">
        <v>0</v>
      </c>
    </row>
    <row r="136" spans="3:9" ht="15">
      <c r="C136" s="63">
        <v>2009</v>
      </c>
      <c r="D136" s="64" t="s">
        <v>244</v>
      </c>
      <c r="E136" s="64" t="s">
        <v>245</v>
      </c>
      <c r="F136" s="65">
        <v>40206</v>
      </c>
      <c r="G136" s="66">
        <v>1800</v>
      </c>
      <c r="H136" s="63" t="b">
        <v>0</v>
      </c>
      <c r="I136" s="66">
        <v>0</v>
      </c>
    </row>
    <row r="137" spans="3:9" ht="30">
      <c r="C137" s="63">
        <v>2009</v>
      </c>
      <c r="D137" s="64" t="s">
        <v>246</v>
      </c>
      <c r="E137" s="64" t="s">
        <v>239</v>
      </c>
      <c r="F137" s="65">
        <v>40206</v>
      </c>
      <c r="G137" s="66">
        <v>16200</v>
      </c>
      <c r="H137" s="63" t="b">
        <v>1</v>
      </c>
      <c r="I137" s="66">
        <v>28800</v>
      </c>
    </row>
    <row r="138" spans="3:9" ht="30">
      <c r="C138" s="63">
        <v>2009</v>
      </c>
      <c r="D138" s="64" t="s">
        <v>247</v>
      </c>
      <c r="E138" s="64" t="s">
        <v>239</v>
      </c>
      <c r="F138" s="65">
        <v>40206</v>
      </c>
      <c r="G138" s="66">
        <v>15000</v>
      </c>
      <c r="H138" s="63" t="b">
        <v>1</v>
      </c>
      <c r="I138" s="66">
        <v>3240</v>
      </c>
    </row>
    <row r="139" spans="3:9" ht="30">
      <c r="C139" s="63">
        <v>2009</v>
      </c>
      <c r="D139" s="64" t="s">
        <v>248</v>
      </c>
      <c r="E139" s="64" t="s">
        <v>239</v>
      </c>
      <c r="F139" s="65">
        <v>40206</v>
      </c>
      <c r="G139" s="66">
        <v>15600</v>
      </c>
      <c r="H139" s="63" t="b">
        <v>1</v>
      </c>
      <c r="I139" s="66">
        <v>7560</v>
      </c>
    </row>
    <row r="140" spans="3:10" ht="30">
      <c r="C140" s="63">
        <v>2009</v>
      </c>
      <c r="D140" s="64" t="s">
        <v>273</v>
      </c>
      <c r="E140" s="64" t="s">
        <v>239</v>
      </c>
      <c r="F140" s="65">
        <v>40206</v>
      </c>
      <c r="G140" s="66">
        <v>7800</v>
      </c>
      <c r="H140" s="63" t="b">
        <v>1</v>
      </c>
      <c r="I140" s="66">
        <v>0</v>
      </c>
      <c r="J140" s="67">
        <f>+SUM(G130:G140)</f>
        <v>140346</v>
      </c>
    </row>
    <row r="141" spans="3:9" ht="30">
      <c r="C141" s="63">
        <v>2009</v>
      </c>
      <c r="D141" s="64" t="s">
        <v>268</v>
      </c>
      <c r="E141" s="64" t="s">
        <v>269</v>
      </c>
      <c r="F141" s="65">
        <v>40211</v>
      </c>
      <c r="G141" s="66">
        <v>19125.6</v>
      </c>
      <c r="H141" s="63" t="b">
        <v>1</v>
      </c>
      <c r="I141" s="66">
        <v>4200</v>
      </c>
    </row>
    <row r="142" spans="3:9" ht="15">
      <c r="C142" s="63">
        <v>2009</v>
      </c>
      <c r="D142" s="64" t="s">
        <v>256</v>
      </c>
      <c r="E142" s="64" t="s">
        <v>257</v>
      </c>
      <c r="F142" s="65">
        <v>40214</v>
      </c>
      <c r="G142" s="66">
        <v>780</v>
      </c>
      <c r="H142" s="63" t="b">
        <v>0</v>
      </c>
      <c r="I142" s="66">
        <v>10800</v>
      </c>
    </row>
    <row r="143" spans="3:9" ht="30">
      <c r="C143" s="63">
        <v>2009</v>
      </c>
      <c r="D143" s="64" t="s">
        <v>242</v>
      </c>
      <c r="E143" s="64" t="s">
        <v>243</v>
      </c>
      <c r="F143" s="65">
        <v>40219</v>
      </c>
      <c r="G143" s="66">
        <v>336</v>
      </c>
      <c r="H143" s="63" t="b">
        <v>0</v>
      </c>
      <c r="I143" s="66">
        <v>0</v>
      </c>
    </row>
    <row r="144" spans="3:9" ht="15">
      <c r="C144" s="63">
        <v>2009</v>
      </c>
      <c r="D144" s="64" t="s">
        <v>261</v>
      </c>
      <c r="E144" s="64" t="s">
        <v>262</v>
      </c>
      <c r="F144" s="65">
        <v>40219</v>
      </c>
      <c r="G144" s="66">
        <v>150000</v>
      </c>
      <c r="H144" s="63" t="b">
        <v>1</v>
      </c>
      <c r="I144" s="66">
        <v>0</v>
      </c>
    </row>
    <row r="145" spans="3:9" ht="30">
      <c r="C145" s="63">
        <v>2009</v>
      </c>
      <c r="D145" s="64" t="s">
        <v>227</v>
      </c>
      <c r="E145" s="64" t="s">
        <v>228</v>
      </c>
      <c r="F145" s="65">
        <v>40221</v>
      </c>
      <c r="G145" s="66">
        <v>3240</v>
      </c>
      <c r="H145" s="63" t="b">
        <v>1</v>
      </c>
      <c r="I145" s="66">
        <v>0</v>
      </c>
    </row>
    <row r="146" spans="3:9" ht="15">
      <c r="C146" s="63">
        <v>2009</v>
      </c>
      <c r="D146" s="64" t="s">
        <v>233</v>
      </c>
      <c r="E146" s="64" t="s">
        <v>234</v>
      </c>
      <c r="F146" s="65">
        <v>40222</v>
      </c>
      <c r="G146" s="66">
        <v>10800</v>
      </c>
      <c r="H146" s="63" t="b">
        <v>1</v>
      </c>
      <c r="I146" s="66">
        <v>0</v>
      </c>
    </row>
    <row r="147" spans="3:9" ht="15">
      <c r="C147" s="63">
        <v>2009</v>
      </c>
      <c r="D147" s="64" t="s">
        <v>260</v>
      </c>
      <c r="E147" s="64" t="s">
        <v>255</v>
      </c>
      <c r="F147" s="65">
        <v>40225</v>
      </c>
      <c r="G147" s="66">
        <v>28800</v>
      </c>
      <c r="H147" s="63" t="b">
        <v>1</v>
      </c>
      <c r="I147" s="66">
        <v>0</v>
      </c>
    </row>
    <row r="148" spans="3:10" ht="15">
      <c r="C148" s="63">
        <v>2009</v>
      </c>
      <c r="D148" s="64" t="s">
        <v>237</v>
      </c>
      <c r="E148" s="64" t="s">
        <v>226</v>
      </c>
      <c r="F148" s="65">
        <v>40232</v>
      </c>
      <c r="G148" s="66">
        <v>4200</v>
      </c>
      <c r="H148" s="63" t="b">
        <v>0</v>
      </c>
      <c r="I148" s="66">
        <v>0</v>
      </c>
      <c r="J148" s="67">
        <f>+SUM(G141:G148)</f>
        <v>217281.6</v>
      </c>
    </row>
    <row r="149" spans="3:9" ht="15">
      <c r="C149" s="63">
        <v>2009</v>
      </c>
      <c r="D149" s="64" t="s">
        <v>218</v>
      </c>
      <c r="E149" s="64" t="s">
        <v>82</v>
      </c>
      <c r="F149" s="65">
        <v>40239</v>
      </c>
      <c r="G149" s="66">
        <v>9600</v>
      </c>
      <c r="H149" s="63" t="b">
        <v>0</v>
      </c>
      <c r="I149" s="66">
        <v>16200</v>
      </c>
    </row>
    <row r="150" spans="3:9" ht="15">
      <c r="C150" s="63">
        <v>2009</v>
      </c>
      <c r="D150" s="64" t="s">
        <v>254</v>
      </c>
      <c r="E150" s="64" t="s">
        <v>255</v>
      </c>
      <c r="F150" s="65">
        <v>40240</v>
      </c>
      <c r="G150" s="66">
        <v>5880</v>
      </c>
      <c r="H150" s="63" t="b">
        <v>1</v>
      </c>
      <c r="I150" s="66">
        <v>15000</v>
      </c>
    </row>
    <row r="151" spans="3:9" ht="15">
      <c r="C151" s="63">
        <v>2009</v>
      </c>
      <c r="D151" s="64" t="s">
        <v>264</v>
      </c>
      <c r="E151" s="64" t="s">
        <v>265</v>
      </c>
      <c r="F151" s="65">
        <v>40245</v>
      </c>
      <c r="G151" s="66">
        <v>4800</v>
      </c>
      <c r="H151" s="63" t="b">
        <v>1</v>
      </c>
      <c r="I151" s="66">
        <v>15600</v>
      </c>
    </row>
    <row r="152" spans="3:9" ht="15">
      <c r="C152" s="63">
        <v>2009</v>
      </c>
      <c r="D152" s="64" t="s">
        <v>252</v>
      </c>
      <c r="E152" s="64" t="s">
        <v>253</v>
      </c>
      <c r="F152" s="65">
        <v>40247</v>
      </c>
      <c r="G152" s="66">
        <v>7200</v>
      </c>
      <c r="H152" s="63" t="b">
        <v>1</v>
      </c>
      <c r="I152" s="66">
        <v>79200</v>
      </c>
    </row>
    <row r="153" spans="3:9" ht="15">
      <c r="C153" s="63">
        <v>2009</v>
      </c>
      <c r="D153" s="64" t="s">
        <v>274</v>
      </c>
      <c r="E153" s="64" t="s">
        <v>160</v>
      </c>
      <c r="F153" s="65">
        <v>40249</v>
      </c>
      <c r="G153" s="66">
        <v>81732</v>
      </c>
      <c r="H153" s="63" t="b">
        <v>1</v>
      </c>
      <c r="I153" s="66">
        <v>12000</v>
      </c>
    </row>
    <row r="154" spans="3:9" ht="15">
      <c r="C154" s="63">
        <v>2009</v>
      </c>
      <c r="D154" s="64" t="s">
        <v>229</v>
      </c>
      <c r="E154" s="64" t="s">
        <v>7</v>
      </c>
      <c r="F154" s="65">
        <v>40253</v>
      </c>
      <c r="G154" s="66">
        <v>7560</v>
      </c>
      <c r="H154" s="63" t="b">
        <v>0</v>
      </c>
      <c r="I154" s="66">
        <v>7200</v>
      </c>
    </row>
    <row r="155" spans="3:9" ht="15">
      <c r="C155" s="63">
        <v>2009</v>
      </c>
      <c r="D155" s="64" t="s">
        <v>263</v>
      </c>
      <c r="E155" s="64" t="s">
        <v>32</v>
      </c>
      <c r="F155" s="65">
        <v>40256</v>
      </c>
      <c r="G155" s="66">
        <v>390000</v>
      </c>
      <c r="H155" s="63" t="b">
        <v>1</v>
      </c>
      <c r="I155" s="66">
        <v>5880</v>
      </c>
    </row>
    <row r="156" spans="3:10" ht="30">
      <c r="C156" s="63">
        <v>2009</v>
      </c>
      <c r="D156" s="64" t="s">
        <v>251</v>
      </c>
      <c r="E156" s="64" t="s">
        <v>228</v>
      </c>
      <c r="F156" s="65">
        <v>40260</v>
      </c>
      <c r="G156" s="66">
        <v>12000</v>
      </c>
      <c r="H156" s="63" t="b">
        <v>1</v>
      </c>
      <c r="I156" s="66">
        <v>0</v>
      </c>
      <c r="J156" s="67">
        <f>+SUM(G149:G156)</f>
        <v>518772</v>
      </c>
    </row>
    <row r="157" spans="3:9" ht="15">
      <c r="C157" s="63">
        <v>2009</v>
      </c>
      <c r="D157" s="64" t="s">
        <v>214</v>
      </c>
      <c r="E157" s="64" t="s">
        <v>215</v>
      </c>
      <c r="F157" s="65">
        <v>40277</v>
      </c>
      <c r="G157" s="66">
        <v>11340</v>
      </c>
      <c r="H157" s="63" t="b">
        <v>0</v>
      </c>
      <c r="I157" s="66">
        <v>55536</v>
      </c>
    </row>
    <row r="158" spans="3:9" ht="15">
      <c r="C158" s="63">
        <v>2009</v>
      </c>
      <c r="D158" s="64" t="s">
        <v>216</v>
      </c>
      <c r="E158" s="64" t="s">
        <v>217</v>
      </c>
      <c r="F158" s="65">
        <v>40277</v>
      </c>
      <c r="G158" s="66">
        <v>5760</v>
      </c>
      <c r="H158" s="63" t="b">
        <v>0</v>
      </c>
      <c r="I158" s="66">
        <v>23040</v>
      </c>
    </row>
    <row r="159" spans="3:9" ht="15">
      <c r="C159" s="63">
        <v>2009</v>
      </c>
      <c r="D159" s="64" t="s">
        <v>275</v>
      </c>
      <c r="E159" s="64" t="s">
        <v>226</v>
      </c>
      <c r="F159" s="65">
        <v>40277</v>
      </c>
      <c r="G159" s="66">
        <v>31008</v>
      </c>
      <c r="H159" s="63" t="b">
        <v>1</v>
      </c>
      <c r="I159" s="66">
        <v>120800</v>
      </c>
    </row>
    <row r="160" spans="3:10" ht="30">
      <c r="C160" s="63">
        <v>2009</v>
      </c>
      <c r="D160" s="64" t="s">
        <v>249</v>
      </c>
      <c r="E160" s="64" t="s">
        <v>250</v>
      </c>
      <c r="F160" s="65">
        <v>40295</v>
      </c>
      <c r="G160" s="66">
        <v>79200</v>
      </c>
      <c r="H160" s="63" t="b">
        <v>1</v>
      </c>
      <c r="I160" s="66">
        <v>300000</v>
      </c>
      <c r="J160" s="67">
        <f>+SUM(G157:G160)</f>
        <v>127308</v>
      </c>
    </row>
    <row r="161" spans="3:9" ht="15">
      <c r="C161" s="63">
        <v>2009</v>
      </c>
      <c r="D161" s="64" t="s">
        <v>223</v>
      </c>
      <c r="E161" s="64" t="s">
        <v>224</v>
      </c>
      <c r="F161" s="65">
        <v>40304</v>
      </c>
      <c r="G161" s="66">
        <v>4380</v>
      </c>
      <c r="H161" s="63" t="b">
        <v>0</v>
      </c>
      <c r="I161" s="66">
        <v>3840</v>
      </c>
    </row>
    <row r="162" spans="3:9" ht="15">
      <c r="C162" s="63">
        <v>2009</v>
      </c>
      <c r="D162" s="64" t="s">
        <v>276</v>
      </c>
      <c r="E162" s="64" t="s">
        <v>7</v>
      </c>
      <c r="F162" s="65">
        <v>40305</v>
      </c>
      <c r="G162" s="66">
        <v>4986</v>
      </c>
      <c r="H162" s="63" t="b">
        <v>1</v>
      </c>
      <c r="I162" s="66">
        <v>8928</v>
      </c>
    </row>
    <row r="163" spans="3:9" ht="15">
      <c r="C163" s="63">
        <v>2009</v>
      </c>
      <c r="D163" s="64" t="s">
        <v>277</v>
      </c>
      <c r="E163" s="64" t="s">
        <v>7</v>
      </c>
      <c r="F163" s="65">
        <v>40305</v>
      </c>
      <c r="G163" s="66">
        <v>2479.2</v>
      </c>
      <c r="H163" s="63" t="b">
        <v>1</v>
      </c>
      <c r="I163" s="66">
        <v>15300.48</v>
      </c>
    </row>
    <row r="164" spans="3:9" ht="15">
      <c r="C164" s="63">
        <v>2009</v>
      </c>
      <c r="D164" s="64" t="s">
        <v>278</v>
      </c>
      <c r="E164" s="64" t="s">
        <v>7</v>
      </c>
      <c r="F164" s="65">
        <v>40305</v>
      </c>
      <c r="G164" s="66">
        <v>2479.2</v>
      </c>
      <c r="H164" s="63" t="b">
        <v>1</v>
      </c>
      <c r="I164" s="66">
        <v>8928</v>
      </c>
    </row>
    <row r="165" spans="3:9" ht="15">
      <c r="C165" s="63">
        <v>2009</v>
      </c>
      <c r="D165" s="64" t="s">
        <v>272</v>
      </c>
      <c r="E165" s="64" t="s">
        <v>7</v>
      </c>
      <c r="F165" s="65">
        <v>40308</v>
      </c>
      <c r="G165" s="66">
        <v>18162</v>
      </c>
      <c r="H165" s="63" t="b">
        <v>1</v>
      </c>
      <c r="I165" s="66">
        <v>3840</v>
      </c>
    </row>
    <row r="166" spans="3:10" ht="15">
      <c r="C166" s="63">
        <v>2009</v>
      </c>
      <c r="D166" s="64" t="s">
        <v>230</v>
      </c>
      <c r="E166" s="64" t="s">
        <v>82</v>
      </c>
      <c r="F166" s="65">
        <v>40317</v>
      </c>
      <c r="G166" s="66">
        <v>5760</v>
      </c>
      <c r="H166" s="63" t="b">
        <v>0</v>
      </c>
      <c r="I166" s="66">
        <v>14529.6</v>
      </c>
      <c r="J166" s="67">
        <f>+SUM(G161:G166)</f>
        <v>38246.4</v>
      </c>
    </row>
    <row r="167" spans="3:9" ht="30">
      <c r="C167" s="63">
        <v>2009</v>
      </c>
      <c r="D167" s="64" t="s">
        <v>258</v>
      </c>
      <c r="E167" s="64" t="s">
        <v>259</v>
      </c>
      <c r="F167" s="65">
        <v>40340</v>
      </c>
      <c r="G167" s="66">
        <v>69420</v>
      </c>
      <c r="H167" s="63" t="b">
        <v>1</v>
      </c>
      <c r="I167" s="66">
        <v>6240</v>
      </c>
    </row>
    <row r="168" spans="3:9" ht="30">
      <c r="C168" s="63">
        <v>2009</v>
      </c>
      <c r="D168" s="64" t="s">
        <v>270</v>
      </c>
      <c r="E168" s="64" t="s">
        <v>259</v>
      </c>
      <c r="F168" s="65">
        <v>40340</v>
      </c>
      <c r="G168" s="66">
        <v>11160</v>
      </c>
      <c r="H168" s="63" t="b">
        <v>1</v>
      </c>
      <c r="I168" s="66">
        <v>65385.6</v>
      </c>
    </row>
    <row r="169" spans="3:9" ht="30">
      <c r="C169" s="63">
        <v>2009</v>
      </c>
      <c r="D169" s="64" t="s">
        <v>271</v>
      </c>
      <c r="E169" s="64" t="s">
        <v>259</v>
      </c>
      <c r="F169" s="65">
        <v>40340</v>
      </c>
      <c r="G169" s="66">
        <v>4800</v>
      </c>
      <c r="H169" s="63" t="b">
        <v>1</v>
      </c>
      <c r="I169" s="66">
        <v>24806.4</v>
      </c>
    </row>
    <row r="170" spans="3:9" ht="15">
      <c r="C170" s="63">
        <v>2009</v>
      </c>
      <c r="D170" s="64" t="s">
        <v>221</v>
      </c>
      <c r="E170" s="64" t="s">
        <v>215</v>
      </c>
      <c r="F170" s="65">
        <v>40347</v>
      </c>
      <c r="G170" s="66">
        <v>14400</v>
      </c>
      <c r="H170" s="63" t="b">
        <v>0</v>
      </c>
      <c r="I170" s="66">
        <v>4986</v>
      </c>
    </row>
    <row r="171" spans="3:9" ht="15">
      <c r="C171" s="63">
        <v>2009</v>
      </c>
      <c r="D171" s="64" t="s">
        <v>222</v>
      </c>
      <c r="E171" s="64" t="s">
        <v>215</v>
      </c>
      <c r="F171" s="65">
        <v>40347</v>
      </c>
      <c r="G171" s="66">
        <v>9360</v>
      </c>
      <c r="H171" s="63" t="b">
        <v>0</v>
      </c>
      <c r="I171" s="66">
        <v>2479.2</v>
      </c>
    </row>
    <row r="172" spans="3:10" ht="15">
      <c r="C172" s="63">
        <v>2009</v>
      </c>
      <c r="D172" s="64" t="s">
        <v>235</v>
      </c>
      <c r="E172" s="64" t="s">
        <v>236</v>
      </c>
      <c r="F172" s="65">
        <v>40353</v>
      </c>
      <c r="G172" s="66">
        <v>168000</v>
      </c>
      <c r="H172" s="63" t="b">
        <v>0</v>
      </c>
      <c r="I172" s="66">
        <v>2479.2</v>
      </c>
      <c r="J172" s="67">
        <f>+SUM(G167:G172)</f>
        <v>277140</v>
      </c>
    </row>
    <row r="173" spans="4:10" ht="15">
      <c r="D173" s="19"/>
      <c r="F173" s="1"/>
      <c r="G173" s="19">
        <f>+SUM(G129:G172)</f>
        <v>1319094</v>
      </c>
      <c r="H173" s="68"/>
      <c r="I173" s="19"/>
      <c r="J173" s="19">
        <f>+SUM(J129:J172)</f>
        <v>1319094</v>
      </c>
    </row>
    <row r="174" spans="4:9" ht="15">
      <c r="D174" s="19"/>
      <c r="F174" s="1"/>
      <c r="H174" s="20"/>
      <c r="I174" s="1"/>
    </row>
    <row r="175" spans="4:9" ht="15">
      <c r="D175" s="19"/>
      <c r="F175" s="1"/>
      <c r="H175" s="20"/>
      <c r="I175" s="1"/>
    </row>
  </sheetData>
  <sheetProtection/>
  <mergeCells count="3">
    <mergeCell ref="D102:D103"/>
    <mergeCell ref="C104:C113"/>
    <mergeCell ref="L94:M9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F82" sqref="F82"/>
    </sheetView>
  </sheetViews>
  <sheetFormatPr defaultColWidth="9.140625" defaultRowHeight="15"/>
  <cols>
    <col min="1" max="1" width="11.00390625" style="1" hidden="1" customWidth="1"/>
    <col min="2" max="2" width="15.8515625" style="1" bestFit="1" customWidth="1"/>
    <col min="3" max="3" width="15.00390625" style="1" customWidth="1"/>
    <col min="4" max="4" width="27.00390625" style="1" customWidth="1"/>
    <col min="5" max="6" width="18.28125" style="19" bestFit="1" customWidth="1"/>
    <col min="7" max="7" width="18.28125" style="19" customWidth="1"/>
    <col min="8" max="8" width="23.421875" style="1" customWidth="1"/>
    <col min="9" max="9" width="32.421875" style="20" bestFit="1" customWidth="1"/>
    <col min="10" max="10" width="11.8515625" style="1" hidden="1" customWidth="1"/>
    <col min="11" max="11" width="13.28125" style="1" bestFit="1" customWidth="1"/>
    <col min="12" max="16384" width="9.140625" style="1" customWidth="1"/>
  </cols>
  <sheetData>
    <row r="1" spans="1:10" ht="30">
      <c r="A1" s="1" t="s">
        <v>81</v>
      </c>
      <c r="B1" s="2" t="s">
        <v>0</v>
      </c>
      <c r="C1" s="3" t="s">
        <v>4</v>
      </c>
      <c r="D1" s="3" t="s">
        <v>1</v>
      </c>
      <c r="E1" s="4" t="s">
        <v>8</v>
      </c>
      <c r="F1" s="4" t="s">
        <v>9</v>
      </c>
      <c r="G1" s="4" t="s">
        <v>312</v>
      </c>
      <c r="H1" s="3" t="s">
        <v>2</v>
      </c>
      <c r="I1" s="5" t="s">
        <v>6</v>
      </c>
      <c r="J1" s="37" t="s">
        <v>162</v>
      </c>
    </row>
    <row r="2" spans="2:10" ht="15">
      <c r="B2" s="34" t="s">
        <v>148</v>
      </c>
      <c r="C2" s="35">
        <v>40451</v>
      </c>
      <c r="D2" s="34" t="s">
        <v>35</v>
      </c>
      <c r="E2" s="36">
        <v>144</v>
      </c>
      <c r="F2" s="36">
        <v>0</v>
      </c>
      <c r="G2" s="9">
        <f aca="true" t="shared" si="0" ref="G2:G33">+F2+E2</f>
        <v>144</v>
      </c>
      <c r="H2" s="34" t="s">
        <v>5</v>
      </c>
      <c r="I2" s="52" t="s">
        <v>13</v>
      </c>
      <c r="J2" s="38">
        <v>40274</v>
      </c>
    </row>
    <row r="3" spans="2:10" ht="15">
      <c r="B3" s="11" t="s">
        <v>50</v>
      </c>
      <c r="C3" s="12">
        <v>40337</v>
      </c>
      <c r="D3" s="13" t="s">
        <v>113</v>
      </c>
      <c r="E3" s="14">
        <v>224</v>
      </c>
      <c r="F3" s="14">
        <v>0</v>
      </c>
      <c r="G3" s="9">
        <f t="shared" si="0"/>
        <v>224</v>
      </c>
      <c r="H3" s="11" t="s">
        <v>5</v>
      </c>
      <c r="I3" s="15" t="s">
        <v>13</v>
      </c>
      <c r="J3" s="38">
        <v>40259</v>
      </c>
    </row>
    <row r="4" spans="1:10" ht="15">
      <c r="A4" s="1" t="s">
        <v>68</v>
      </c>
      <c r="B4" s="6" t="s">
        <v>98</v>
      </c>
      <c r="C4" s="7">
        <v>40268</v>
      </c>
      <c r="D4" s="8" t="s">
        <v>53</v>
      </c>
      <c r="E4" s="9">
        <v>0</v>
      </c>
      <c r="F4" s="9">
        <v>500</v>
      </c>
      <c r="G4" s="9">
        <f t="shared" si="0"/>
        <v>500</v>
      </c>
      <c r="H4" s="6" t="s">
        <v>5</v>
      </c>
      <c r="I4" s="10" t="s">
        <v>21</v>
      </c>
      <c r="J4" s="38">
        <v>40281</v>
      </c>
    </row>
    <row r="5" spans="1:10" ht="15">
      <c r="A5" s="1" t="s">
        <v>73</v>
      </c>
      <c r="B5" s="6" t="s">
        <v>44</v>
      </c>
      <c r="C5" s="7">
        <v>40329</v>
      </c>
      <c r="D5" s="8" t="s">
        <v>109</v>
      </c>
      <c r="E5" s="9">
        <v>553</v>
      </c>
      <c r="F5" s="9">
        <v>0</v>
      </c>
      <c r="G5" s="9">
        <f t="shared" si="0"/>
        <v>553</v>
      </c>
      <c r="H5" s="6" t="s">
        <v>5</v>
      </c>
      <c r="I5" s="10" t="s">
        <v>13</v>
      </c>
      <c r="J5" s="39"/>
    </row>
    <row r="6" spans="2:10" ht="15">
      <c r="B6" s="21" t="s">
        <v>132</v>
      </c>
      <c r="C6" s="22">
        <v>40390</v>
      </c>
      <c r="D6" s="27" t="s">
        <v>138</v>
      </c>
      <c r="E6" s="28">
        <v>780</v>
      </c>
      <c r="F6" s="28">
        <v>0</v>
      </c>
      <c r="G6" s="9">
        <f t="shared" si="0"/>
        <v>780</v>
      </c>
      <c r="H6" s="21" t="s">
        <v>3</v>
      </c>
      <c r="I6" s="25" t="s">
        <v>13</v>
      </c>
      <c r="J6" s="38">
        <v>40367</v>
      </c>
    </row>
    <row r="7" spans="1:10" ht="15">
      <c r="A7" s="1" t="s">
        <v>64</v>
      </c>
      <c r="B7" s="11" t="s">
        <v>42</v>
      </c>
      <c r="C7" s="12">
        <v>40298</v>
      </c>
      <c r="D7" s="13" t="s">
        <v>83</v>
      </c>
      <c r="E7" s="14">
        <v>0</v>
      </c>
      <c r="F7" s="14">
        <v>1000</v>
      </c>
      <c r="G7" s="9">
        <f t="shared" si="0"/>
        <v>1000</v>
      </c>
      <c r="H7" s="11" t="s">
        <v>5</v>
      </c>
      <c r="I7" s="15" t="s">
        <v>21</v>
      </c>
      <c r="J7" s="38">
        <v>40367</v>
      </c>
    </row>
    <row r="8" spans="2:10" ht="15">
      <c r="B8" s="34" t="s">
        <v>150</v>
      </c>
      <c r="C8" s="35">
        <v>40451</v>
      </c>
      <c r="D8" s="34" t="s">
        <v>144</v>
      </c>
      <c r="E8" s="36">
        <v>0</v>
      </c>
      <c r="F8" s="36">
        <v>1000</v>
      </c>
      <c r="G8" s="9">
        <f t="shared" si="0"/>
        <v>1000</v>
      </c>
      <c r="H8" s="34" t="s">
        <v>3</v>
      </c>
      <c r="I8" s="52" t="s">
        <v>21</v>
      </c>
      <c r="J8" s="38">
        <v>40367</v>
      </c>
    </row>
    <row r="9" spans="1:10" ht="15">
      <c r="A9" s="1" t="s">
        <v>69</v>
      </c>
      <c r="B9" s="6" t="s">
        <v>19</v>
      </c>
      <c r="C9" s="7">
        <v>40209</v>
      </c>
      <c r="D9" s="8" t="s">
        <v>27</v>
      </c>
      <c r="E9" s="9">
        <v>1098</v>
      </c>
      <c r="F9" s="9">
        <v>0</v>
      </c>
      <c r="G9" s="9">
        <f t="shared" si="0"/>
        <v>1098</v>
      </c>
      <c r="H9" s="6" t="s">
        <v>5</v>
      </c>
      <c r="I9" s="10" t="s">
        <v>21</v>
      </c>
      <c r="J9" s="39"/>
    </row>
    <row r="10" spans="2:10" ht="15">
      <c r="B10" s="29" t="s">
        <v>165</v>
      </c>
      <c r="C10" s="30">
        <v>40466</v>
      </c>
      <c r="D10" s="29" t="s">
        <v>166</v>
      </c>
      <c r="E10" s="58">
        <v>1200</v>
      </c>
      <c r="F10" s="32">
        <v>0</v>
      </c>
      <c r="G10" s="9">
        <f t="shared" si="0"/>
        <v>1200</v>
      </c>
      <c r="H10" s="29" t="s">
        <v>5</v>
      </c>
      <c r="I10" s="53" t="s">
        <v>313</v>
      </c>
      <c r="J10" s="38">
        <v>40240</v>
      </c>
    </row>
    <row r="11" spans="2:10" ht="15">
      <c r="B11" s="29" t="s">
        <v>195</v>
      </c>
      <c r="C11" s="30">
        <v>40480</v>
      </c>
      <c r="D11" s="31" t="s">
        <v>157</v>
      </c>
      <c r="E11" s="32">
        <v>1980</v>
      </c>
      <c r="F11" s="32">
        <v>0</v>
      </c>
      <c r="G11" s="9">
        <f t="shared" si="0"/>
        <v>1980</v>
      </c>
      <c r="H11" s="29" t="s">
        <v>5</v>
      </c>
      <c r="I11" s="33" t="s">
        <v>13</v>
      </c>
      <c r="J11" s="38">
        <v>40234</v>
      </c>
    </row>
    <row r="12" spans="1:10" ht="15">
      <c r="A12" s="1" t="s">
        <v>10</v>
      </c>
      <c r="B12" s="11" t="s">
        <v>89</v>
      </c>
      <c r="C12" s="12">
        <v>40237</v>
      </c>
      <c r="D12" s="13" t="s">
        <v>35</v>
      </c>
      <c r="E12" s="14">
        <v>0</v>
      </c>
      <c r="F12" s="14">
        <v>2000</v>
      </c>
      <c r="G12" s="9">
        <f t="shared" si="0"/>
        <v>2000</v>
      </c>
      <c r="H12" s="11" t="s">
        <v>5</v>
      </c>
      <c r="I12" s="15" t="s">
        <v>21</v>
      </c>
      <c r="J12" s="38">
        <v>40238</v>
      </c>
    </row>
    <row r="13" spans="2:10" ht="15">
      <c r="B13" s="29" t="s">
        <v>189</v>
      </c>
      <c r="C13" s="30">
        <v>40466</v>
      </c>
      <c r="D13" s="31" t="s">
        <v>190</v>
      </c>
      <c r="E13" s="32">
        <v>1700</v>
      </c>
      <c r="F13" s="32">
        <v>600</v>
      </c>
      <c r="G13" s="9">
        <f t="shared" si="0"/>
        <v>2300</v>
      </c>
      <c r="H13" s="29" t="s">
        <v>5</v>
      </c>
      <c r="I13" s="33" t="s">
        <v>13</v>
      </c>
      <c r="J13" s="38">
        <v>40340</v>
      </c>
    </row>
    <row r="14" spans="1:10" ht="15">
      <c r="A14" s="1" t="s">
        <v>10</v>
      </c>
      <c r="B14" s="11" t="s">
        <v>87</v>
      </c>
      <c r="C14" s="12">
        <v>40237</v>
      </c>
      <c r="D14" s="13" t="s">
        <v>34</v>
      </c>
      <c r="E14" s="14">
        <v>0</v>
      </c>
      <c r="F14" s="14">
        <v>2500</v>
      </c>
      <c r="G14" s="9">
        <f t="shared" si="0"/>
        <v>2500</v>
      </c>
      <c r="H14" s="11" t="s">
        <v>3</v>
      </c>
      <c r="I14" s="15" t="s">
        <v>21</v>
      </c>
      <c r="J14" s="38">
        <v>40277</v>
      </c>
    </row>
    <row r="15" spans="1:10" ht="15">
      <c r="A15" s="1" t="s">
        <v>74</v>
      </c>
      <c r="B15" s="11" t="s">
        <v>91</v>
      </c>
      <c r="C15" s="12">
        <v>40237</v>
      </c>
      <c r="D15" s="13" t="s">
        <v>36</v>
      </c>
      <c r="E15" s="14">
        <v>0</v>
      </c>
      <c r="F15" s="14">
        <v>2500</v>
      </c>
      <c r="G15" s="9">
        <f t="shared" si="0"/>
        <v>2500</v>
      </c>
      <c r="H15" s="11" t="s">
        <v>5</v>
      </c>
      <c r="I15" s="15" t="s">
        <v>21</v>
      </c>
      <c r="J15" s="38">
        <v>40297</v>
      </c>
    </row>
    <row r="16" spans="1:10" ht="15">
      <c r="A16" s="1" t="s">
        <v>65</v>
      </c>
      <c r="B16" s="6" t="s">
        <v>15</v>
      </c>
      <c r="C16" s="7">
        <v>40209</v>
      </c>
      <c r="D16" s="8" t="s">
        <v>24</v>
      </c>
      <c r="E16" s="9">
        <v>0</v>
      </c>
      <c r="F16" s="9">
        <v>3000</v>
      </c>
      <c r="G16" s="9">
        <f t="shared" si="0"/>
        <v>3000</v>
      </c>
      <c r="H16" s="6" t="s">
        <v>3</v>
      </c>
      <c r="I16" s="10" t="s">
        <v>21</v>
      </c>
      <c r="J16" s="38">
        <v>40277</v>
      </c>
    </row>
    <row r="17" spans="1:10" ht="15">
      <c r="A17" s="1" t="s">
        <v>72</v>
      </c>
      <c r="B17" s="11" t="s">
        <v>94</v>
      </c>
      <c r="C17" s="12">
        <v>40237</v>
      </c>
      <c r="D17" s="13" t="s">
        <v>26</v>
      </c>
      <c r="E17" s="14">
        <v>0</v>
      </c>
      <c r="F17" s="14">
        <v>3000</v>
      </c>
      <c r="G17" s="9">
        <f t="shared" si="0"/>
        <v>3000</v>
      </c>
      <c r="H17" s="11" t="s">
        <v>3</v>
      </c>
      <c r="I17" s="15" t="s">
        <v>21</v>
      </c>
      <c r="J17" s="38">
        <v>40274</v>
      </c>
    </row>
    <row r="18" spans="2:10" ht="15">
      <c r="B18" s="21" t="s">
        <v>131</v>
      </c>
      <c r="C18" s="22">
        <v>40390</v>
      </c>
      <c r="D18" s="27" t="s">
        <v>55</v>
      </c>
      <c r="E18" s="28">
        <v>0</v>
      </c>
      <c r="F18" s="28">
        <v>3000</v>
      </c>
      <c r="G18" s="9">
        <f t="shared" si="0"/>
        <v>3000</v>
      </c>
      <c r="H18" s="21" t="s">
        <v>3</v>
      </c>
      <c r="I18" s="26" t="s">
        <v>21</v>
      </c>
      <c r="J18" s="38">
        <v>40367</v>
      </c>
    </row>
    <row r="19" spans="2:10" ht="15">
      <c r="B19" s="29" t="s">
        <v>193</v>
      </c>
      <c r="C19" s="30">
        <v>40480</v>
      </c>
      <c r="D19" s="31" t="s">
        <v>194</v>
      </c>
      <c r="E19" s="32">
        <v>0</v>
      </c>
      <c r="F19" s="32">
        <v>3000</v>
      </c>
      <c r="G19" s="9">
        <f t="shared" si="0"/>
        <v>3000</v>
      </c>
      <c r="H19" s="29" t="s">
        <v>3</v>
      </c>
      <c r="I19" s="33" t="s">
        <v>21</v>
      </c>
      <c r="J19" s="38">
        <v>40368</v>
      </c>
    </row>
    <row r="20" spans="2:10" ht="15">
      <c r="B20" s="6" t="s">
        <v>103</v>
      </c>
      <c r="C20" s="7">
        <v>40268</v>
      </c>
      <c r="D20" s="8" t="s">
        <v>58</v>
      </c>
      <c r="E20" s="9">
        <v>3050</v>
      </c>
      <c r="F20" s="9">
        <v>0</v>
      </c>
      <c r="G20" s="9">
        <f t="shared" si="0"/>
        <v>3050</v>
      </c>
      <c r="H20" s="6" t="s">
        <v>5</v>
      </c>
      <c r="I20" s="10" t="s">
        <v>13</v>
      </c>
      <c r="J20" s="38">
        <v>40359</v>
      </c>
    </row>
    <row r="21" spans="1:10" ht="15">
      <c r="A21" s="1" t="s">
        <v>75</v>
      </c>
      <c r="B21" s="11" t="s">
        <v>92</v>
      </c>
      <c r="C21" s="12">
        <v>40237</v>
      </c>
      <c r="D21" s="13" t="s">
        <v>37</v>
      </c>
      <c r="E21" s="14">
        <v>1100</v>
      </c>
      <c r="F21" s="14">
        <v>2250</v>
      </c>
      <c r="G21" s="9">
        <f t="shared" si="0"/>
        <v>3350</v>
      </c>
      <c r="H21" s="11" t="s">
        <v>5</v>
      </c>
      <c r="I21" s="15" t="s">
        <v>22</v>
      </c>
      <c r="J21" s="38">
        <v>40268</v>
      </c>
    </row>
    <row r="22" spans="2:10" ht="15">
      <c r="B22" s="6" t="s">
        <v>17</v>
      </c>
      <c r="C22" s="7">
        <v>40209</v>
      </c>
      <c r="D22" s="8" t="s">
        <v>7</v>
      </c>
      <c r="E22" s="9">
        <v>0</v>
      </c>
      <c r="F22" s="9">
        <v>3500</v>
      </c>
      <c r="G22" s="9">
        <f t="shared" si="0"/>
        <v>3500</v>
      </c>
      <c r="H22" s="6" t="s">
        <v>5</v>
      </c>
      <c r="I22" s="10" t="s">
        <v>21</v>
      </c>
      <c r="J22" s="38">
        <v>40269</v>
      </c>
    </row>
    <row r="23" spans="2:10" ht="15">
      <c r="B23" s="6" t="s">
        <v>18</v>
      </c>
      <c r="C23" s="7">
        <v>40209</v>
      </c>
      <c r="D23" s="8" t="s">
        <v>7</v>
      </c>
      <c r="E23" s="9">
        <v>0</v>
      </c>
      <c r="F23" s="9">
        <v>3500</v>
      </c>
      <c r="G23" s="9">
        <f t="shared" si="0"/>
        <v>3500</v>
      </c>
      <c r="H23" s="6" t="s">
        <v>5</v>
      </c>
      <c r="I23" s="10" t="s">
        <v>21</v>
      </c>
      <c r="J23" s="39"/>
    </row>
    <row r="24" spans="2:10" ht="15">
      <c r="B24" s="6" t="s">
        <v>47</v>
      </c>
      <c r="C24" s="7">
        <v>40329</v>
      </c>
      <c r="D24" s="8" t="s">
        <v>111</v>
      </c>
      <c r="E24" s="9">
        <v>2697</v>
      </c>
      <c r="F24" s="9">
        <v>1800</v>
      </c>
      <c r="G24" s="9">
        <f t="shared" si="0"/>
        <v>4497</v>
      </c>
      <c r="H24" s="6" t="s">
        <v>5</v>
      </c>
      <c r="I24" s="10" t="s">
        <v>22</v>
      </c>
      <c r="J24" s="38">
        <v>40268</v>
      </c>
    </row>
    <row r="25" spans="2:10" ht="15">
      <c r="B25" s="11" t="s">
        <v>139</v>
      </c>
      <c r="C25" s="12">
        <v>40421</v>
      </c>
      <c r="D25" s="13" t="s">
        <v>142</v>
      </c>
      <c r="E25" s="14">
        <v>0</v>
      </c>
      <c r="F25" s="14">
        <v>4750</v>
      </c>
      <c r="G25" s="9">
        <f t="shared" si="0"/>
        <v>4750</v>
      </c>
      <c r="H25" s="11" t="s">
        <v>5</v>
      </c>
      <c r="I25" s="15" t="s">
        <v>21</v>
      </c>
      <c r="J25" s="38">
        <v>40316</v>
      </c>
    </row>
    <row r="26" spans="1:10" ht="15">
      <c r="A26" s="1" t="s">
        <v>80</v>
      </c>
      <c r="B26" s="6" t="s">
        <v>104</v>
      </c>
      <c r="C26" s="7">
        <v>40268</v>
      </c>
      <c r="D26" s="8" t="s">
        <v>60</v>
      </c>
      <c r="E26" s="9">
        <v>0</v>
      </c>
      <c r="F26" s="9">
        <v>5000</v>
      </c>
      <c r="G26" s="9">
        <f t="shared" si="0"/>
        <v>5000</v>
      </c>
      <c r="H26" s="6" t="s">
        <v>5</v>
      </c>
      <c r="I26" s="10" t="s">
        <v>21</v>
      </c>
      <c r="J26" s="39"/>
    </row>
    <row r="27" spans="2:10" ht="15">
      <c r="B27" s="29" t="s">
        <v>199</v>
      </c>
      <c r="C27" s="30">
        <v>40480</v>
      </c>
      <c r="D27" s="31" t="s">
        <v>55</v>
      </c>
      <c r="E27" s="32">
        <v>0</v>
      </c>
      <c r="F27" s="32">
        <v>5400</v>
      </c>
      <c r="G27" s="9">
        <f t="shared" si="0"/>
        <v>5400</v>
      </c>
      <c r="H27" s="29" t="s">
        <v>3</v>
      </c>
      <c r="I27" s="33" t="s">
        <v>21</v>
      </c>
      <c r="J27" s="38">
        <v>40359</v>
      </c>
    </row>
    <row r="28" spans="2:10" ht="15">
      <c r="B28" s="11" t="s">
        <v>51</v>
      </c>
      <c r="C28" s="12">
        <v>40359</v>
      </c>
      <c r="D28" s="13" t="s">
        <v>114</v>
      </c>
      <c r="E28" s="14">
        <v>6032.5</v>
      </c>
      <c r="F28" s="14">
        <v>0</v>
      </c>
      <c r="G28" s="9">
        <f t="shared" si="0"/>
        <v>6032.5</v>
      </c>
      <c r="H28" s="11" t="s">
        <v>5</v>
      </c>
      <c r="I28" s="15" t="s">
        <v>13</v>
      </c>
      <c r="J28" s="39"/>
    </row>
    <row r="29" spans="2:10" ht="15">
      <c r="B29" s="29" t="s">
        <v>196</v>
      </c>
      <c r="C29" s="30">
        <v>40480</v>
      </c>
      <c r="D29" s="31" t="s">
        <v>82</v>
      </c>
      <c r="E29" s="32">
        <v>6250</v>
      </c>
      <c r="F29" s="32">
        <v>0</v>
      </c>
      <c r="G29" s="9">
        <f t="shared" si="0"/>
        <v>6250</v>
      </c>
      <c r="H29" s="29" t="s">
        <v>3</v>
      </c>
      <c r="I29" s="33" t="s">
        <v>13</v>
      </c>
      <c r="J29" s="38">
        <v>40311</v>
      </c>
    </row>
    <row r="30" spans="2:10" ht="15">
      <c r="B30" s="29" t="s">
        <v>197</v>
      </c>
      <c r="C30" s="30">
        <v>40480</v>
      </c>
      <c r="D30" s="31" t="s">
        <v>82</v>
      </c>
      <c r="E30" s="32">
        <v>6250</v>
      </c>
      <c r="F30" s="32">
        <v>0</v>
      </c>
      <c r="G30" s="9">
        <f t="shared" si="0"/>
        <v>6250</v>
      </c>
      <c r="H30" s="29" t="s">
        <v>3</v>
      </c>
      <c r="I30" s="33" t="s">
        <v>13</v>
      </c>
      <c r="J30" s="39"/>
    </row>
    <row r="31" spans="2:10" ht="15">
      <c r="B31" s="11" t="s">
        <v>41</v>
      </c>
      <c r="C31" s="12">
        <v>40298</v>
      </c>
      <c r="D31" s="13" t="s">
        <v>82</v>
      </c>
      <c r="E31" s="14">
        <v>6300</v>
      </c>
      <c r="F31" s="14">
        <v>0</v>
      </c>
      <c r="G31" s="9">
        <f t="shared" si="0"/>
        <v>6300</v>
      </c>
      <c r="H31" s="11" t="s">
        <v>3</v>
      </c>
      <c r="I31" s="15" t="s">
        <v>13</v>
      </c>
      <c r="J31" s="38">
        <v>40399</v>
      </c>
    </row>
    <row r="32" spans="1:10" ht="15">
      <c r="A32" s="1" t="s">
        <v>10</v>
      </c>
      <c r="B32" s="11" t="s">
        <v>88</v>
      </c>
      <c r="C32" s="12">
        <v>40237</v>
      </c>
      <c r="D32" s="13" t="s">
        <v>35</v>
      </c>
      <c r="E32" s="14">
        <v>0</v>
      </c>
      <c r="F32" s="14">
        <v>6500</v>
      </c>
      <c r="G32" s="9">
        <f t="shared" si="0"/>
        <v>6500</v>
      </c>
      <c r="H32" s="11" t="s">
        <v>5</v>
      </c>
      <c r="I32" s="15" t="s">
        <v>21</v>
      </c>
      <c r="J32" s="39"/>
    </row>
    <row r="33" spans="1:10" ht="15">
      <c r="A33" s="1" t="s">
        <v>76</v>
      </c>
      <c r="B33" s="11" t="s">
        <v>90</v>
      </c>
      <c r="C33" s="12">
        <v>40237</v>
      </c>
      <c r="D33" s="13" t="s">
        <v>35</v>
      </c>
      <c r="E33" s="14">
        <v>0</v>
      </c>
      <c r="F33" s="14">
        <v>7000</v>
      </c>
      <c r="G33" s="9">
        <f t="shared" si="0"/>
        <v>7000</v>
      </c>
      <c r="H33" s="11" t="s">
        <v>5</v>
      </c>
      <c r="I33" s="15" t="s">
        <v>21</v>
      </c>
      <c r="J33" s="38">
        <v>40359</v>
      </c>
    </row>
    <row r="34" spans="1:10" ht="15">
      <c r="A34" s="1" t="s">
        <v>78</v>
      </c>
      <c r="B34" s="11" t="s">
        <v>40</v>
      </c>
      <c r="C34" s="12">
        <v>40280</v>
      </c>
      <c r="D34" s="13" t="s">
        <v>35</v>
      </c>
      <c r="E34" s="14">
        <v>0</v>
      </c>
      <c r="F34" s="14">
        <v>7000</v>
      </c>
      <c r="G34" s="9">
        <f aca="true" t="shared" si="1" ref="G34:G65">+F34+E34</f>
        <v>7000</v>
      </c>
      <c r="H34" s="11" t="s">
        <v>5</v>
      </c>
      <c r="I34" s="15" t="s">
        <v>21</v>
      </c>
      <c r="J34" s="39"/>
    </row>
    <row r="35" spans="2:10" ht="15">
      <c r="B35" s="21" t="s">
        <v>128</v>
      </c>
      <c r="C35" s="22">
        <v>40375</v>
      </c>
      <c r="D35" s="23" t="s">
        <v>35</v>
      </c>
      <c r="E35" s="24">
        <v>0</v>
      </c>
      <c r="F35" s="24">
        <v>7000</v>
      </c>
      <c r="G35" s="9">
        <f t="shared" si="1"/>
        <v>7000</v>
      </c>
      <c r="H35" s="23" t="s">
        <v>5</v>
      </c>
      <c r="I35" s="25" t="s">
        <v>21</v>
      </c>
      <c r="J35" s="38">
        <v>40319</v>
      </c>
    </row>
    <row r="36" spans="2:10" ht="15">
      <c r="B36" s="34" t="s">
        <v>153</v>
      </c>
      <c r="C36" s="35">
        <v>40451</v>
      </c>
      <c r="D36" s="34" t="s">
        <v>109</v>
      </c>
      <c r="E36" s="36">
        <v>7000</v>
      </c>
      <c r="F36" s="36">
        <v>0</v>
      </c>
      <c r="G36" s="9">
        <f t="shared" si="1"/>
        <v>7000</v>
      </c>
      <c r="H36" s="34" t="s">
        <v>5</v>
      </c>
      <c r="I36" s="52" t="s">
        <v>13</v>
      </c>
      <c r="J36" s="38">
        <v>40343</v>
      </c>
    </row>
    <row r="37" spans="2:10" ht="15">
      <c r="B37" s="29" t="s">
        <v>191</v>
      </c>
      <c r="C37" s="30">
        <v>40466</v>
      </c>
      <c r="D37" s="31" t="s">
        <v>35</v>
      </c>
      <c r="E37" s="32">
        <v>0</v>
      </c>
      <c r="F37" s="32">
        <v>7000</v>
      </c>
      <c r="G37" s="9">
        <f t="shared" si="1"/>
        <v>7000</v>
      </c>
      <c r="H37" s="29" t="s">
        <v>5</v>
      </c>
      <c r="I37" s="33" t="s">
        <v>21</v>
      </c>
      <c r="J37" s="38">
        <v>40319</v>
      </c>
    </row>
    <row r="38" spans="2:10" ht="15">
      <c r="B38" s="11" t="s">
        <v>115</v>
      </c>
      <c r="C38" s="12">
        <v>40359</v>
      </c>
      <c r="D38" s="13" t="s">
        <v>35</v>
      </c>
      <c r="E38" s="14">
        <v>0</v>
      </c>
      <c r="F38" s="14">
        <v>7500</v>
      </c>
      <c r="G38" s="9">
        <f t="shared" si="1"/>
        <v>7500</v>
      </c>
      <c r="H38" s="11" t="s">
        <v>5</v>
      </c>
      <c r="I38" s="15" t="s">
        <v>21</v>
      </c>
      <c r="J38" s="38">
        <v>40359</v>
      </c>
    </row>
    <row r="39" spans="2:10" ht="15">
      <c r="B39" s="34" t="s">
        <v>156</v>
      </c>
      <c r="C39" s="35">
        <v>40451</v>
      </c>
      <c r="D39" s="34" t="s">
        <v>157</v>
      </c>
      <c r="E39" s="36">
        <v>0</v>
      </c>
      <c r="F39" s="36">
        <v>7500</v>
      </c>
      <c r="G39" s="9">
        <f t="shared" si="1"/>
        <v>7500</v>
      </c>
      <c r="H39" s="34" t="s">
        <v>5</v>
      </c>
      <c r="I39" s="52" t="s">
        <v>21</v>
      </c>
      <c r="J39" s="38">
        <v>40392</v>
      </c>
    </row>
    <row r="40" spans="1:10" ht="15">
      <c r="A40" s="1" t="s">
        <v>66</v>
      </c>
      <c r="B40" s="6" t="s">
        <v>164</v>
      </c>
      <c r="C40" s="7">
        <v>40209</v>
      </c>
      <c r="D40" s="8" t="s">
        <v>23</v>
      </c>
      <c r="E40" s="9">
        <v>7680</v>
      </c>
      <c r="F40" s="9">
        <v>0</v>
      </c>
      <c r="G40" s="9">
        <f t="shared" si="1"/>
        <v>7680</v>
      </c>
      <c r="H40" s="6" t="s">
        <v>3</v>
      </c>
      <c r="I40" s="10" t="s">
        <v>25</v>
      </c>
      <c r="J40" s="38">
        <v>40392</v>
      </c>
    </row>
    <row r="41" spans="1:10" ht="15">
      <c r="A41" s="1" t="s">
        <v>61</v>
      </c>
      <c r="B41" s="6" t="s">
        <v>11</v>
      </c>
      <c r="C41" s="7">
        <v>40179</v>
      </c>
      <c r="D41" s="8" t="s">
        <v>12</v>
      </c>
      <c r="E41" s="9">
        <v>8000</v>
      </c>
      <c r="F41" s="9">
        <v>0</v>
      </c>
      <c r="G41" s="9">
        <f t="shared" si="1"/>
        <v>8000</v>
      </c>
      <c r="H41" s="6" t="s">
        <v>5</v>
      </c>
      <c r="I41" s="10" t="s">
        <v>13</v>
      </c>
      <c r="J41" s="39"/>
    </row>
    <row r="42" spans="1:10" ht="15">
      <c r="A42" s="1" t="s">
        <v>67</v>
      </c>
      <c r="B42" s="6" t="s">
        <v>14</v>
      </c>
      <c r="C42" s="7">
        <v>40209</v>
      </c>
      <c r="D42" s="8" t="s">
        <v>26</v>
      </c>
      <c r="E42" s="9">
        <v>0</v>
      </c>
      <c r="F42" s="9">
        <v>8000</v>
      </c>
      <c r="G42" s="9">
        <f t="shared" si="1"/>
        <v>8000</v>
      </c>
      <c r="H42" s="6" t="s">
        <v>3</v>
      </c>
      <c r="I42" s="10" t="s">
        <v>21</v>
      </c>
      <c r="J42" s="39"/>
    </row>
    <row r="43" spans="1:10" ht="15">
      <c r="A43" s="1" t="s">
        <v>10</v>
      </c>
      <c r="B43" s="6" t="s">
        <v>101</v>
      </c>
      <c r="C43" s="7">
        <v>40268</v>
      </c>
      <c r="D43" s="8" t="s">
        <v>56</v>
      </c>
      <c r="E43" s="9">
        <v>0</v>
      </c>
      <c r="F43" s="9">
        <v>8000</v>
      </c>
      <c r="G43" s="9">
        <f t="shared" si="1"/>
        <v>8000</v>
      </c>
      <c r="H43" s="6" t="s">
        <v>3</v>
      </c>
      <c r="I43" s="10" t="s">
        <v>21</v>
      </c>
      <c r="J43" s="38">
        <v>40392</v>
      </c>
    </row>
    <row r="44" spans="2:10" ht="15">
      <c r="B44" s="34" t="s">
        <v>151</v>
      </c>
      <c r="C44" s="35">
        <v>40451</v>
      </c>
      <c r="D44" s="34" t="s">
        <v>145</v>
      </c>
      <c r="E44" s="36">
        <v>0</v>
      </c>
      <c r="F44" s="36">
        <v>8000</v>
      </c>
      <c r="G44" s="9">
        <f t="shared" si="1"/>
        <v>8000</v>
      </c>
      <c r="H44" s="34" t="s">
        <v>3</v>
      </c>
      <c r="I44" s="52" t="s">
        <v>21</v>
      </c>
      <c r="J44" s="39"/>
    </row>
    <row r="45" spans="2:10" ht="15">
      <c r="B45" s="34" t="s">
        <v>152</v>
      </c>
      <c r="C45" s="35">
        <v>40451</v>
      </c>
      <c r="D45" s="34" t="s">
        <v>146</v>
      </c>
      <c r="E45" s="36">
        <v>6190</v>
      </c>
      <c r="F45" s="36">
        <v>2000</v>
      </c>
      <c r="G45" s="9">
        <f t="shared" si="1"/>
        <v>8190</v>
      </c>
      <c r="H45" s="34" t="s">
        <v>3</v>
      </c>
      <c r="I45" s="52" t="s">
        <v>13</v>
      </c>
      <c r="J45" s="38">
        <v>40337</v>
      </c>
    </row>
    <row r="46" spans="2:10" ht="15">
      <c r="B46" s="11" t="s">
        <v>143</v>
      </c>
      <c r="C46" s="12">
        <v>40421</v>
      </c>
      <c r="D46" s="11" t="s">
        <v>137</v>
      </c>
      <c r="E46" s="14">
        <v>0</v>
      </c>
      <c r="F46" s="14">
        <v>8400</v>
      </c>
      <c r="G46" s="9">
        <f t="shared" si="1"/>
        <v>8400</v>
      </c>
      <c r="H46" s="11" t="s">
        <v>5</v>
      </c>
      <c r="I46" s="15" t="s">
        <v>21</v>
      </c>
      <c r="J46" s="39"/>
    </row>
    <row r="47" spans="2:10" ht="15">
      <c r="B47" s="11" t="s">
        <v>125</v>
      </c>
      <c r="C47" s="12">
        <v>40359</v>
      </c>
      <c r="D47" s="16" t="s">
        <v>35</v>
      </c>
      <c r="E47" s="14">
        <v>8650</v>
      </c>
      <c r="F47" s="14">
        <v>0</v>
      </c>
      <c r="G47" s="9">
        <f t="shared" si="1"/>
        <v>8650</v>
      </c>
      <c r="H47" s="17" t="s">
        <v>5</v>
      </c>
      <c r="I47" s="15" t="s">
        <v>13</v>
      </c>
      <c r="J47" s="38">
        <v>40422</v>
      </c>
    </row>
    <row r="48" spans="2:10" ht="15">
      <c r="B48" s="11" t="s">
        <v>116</v>
      </c>
      <c r="C48" s="12">
        <v>40359</v>
      </c>
      <c r="D48" s="13" t="s">
        <v>82</v>
      </c>
      <c r="E48" s="14">
        <v>9450</v>
      </c>
      <c r="F48" s="14">
        <v>0</v>
      </c>
      <c r="G48" s="9">
        <f t="shared" si="1"/>
        <v>9450</v>
      </c>
      <c r="H48" s="11" t="s">
        <v>3</v>
      </c>
      <c r="I48" s="15" t="s">
        <v>13</v>
      </c>
      <c r="J48" s="39"/>
    </row>
    <row r="49" spans="2:10" ht="15">
      <c r="B49" s="11" t="s">
        <v>117</v>
      </c>
      <c r="C49" s="12">
        <v>40359</v>
      </c>
      <c r="D49" s="13" t="s">
        <v>114</v>
      </c>
      <c r="E49" s="14">
        <v>8500</v>
      </c>
      <c r="F49" s="14">
        <v>1250</v>
      </c>
      <c r="G49" s="9">
        <f t="shared" si="1"/>
        <v>9750</v>
      </c>
      <c r="H49" s="11" t="s">
        <v>5</v>
      </c>
      <c r="I49" s="15" t="s">
        <v>13</v>
      </c>
      <c r="J49" s="39"/>
    </row>
    <row r="50" spans="2:10" ht="15">
      <c r="B50" s="34" t="s">
        <v>149</v>
      </c>
      <c r="C50" s="35">
        <v>40451</v>
      </c>
      <c r="D50" s="34" t="s">
        <v>35</v>
      </c>
      <c r="E50" s="36">
        <v>0</v>
      </c>
      <c r="F50" s="36">
        <v>9750</v>
      </c>
      <c r="G50" s="9">
        <f t="shared" si="1"/>
        <v>9750</v>
      </c>
      <c r="H50" s="34" t="s">
        <v>5</v>
      </c>
      <c r="I50" s="52" t="s">
        <v>21</v>
      </c>
      <c r="J50" s="39"/>
    </row>
    <row r="51" spans="1:10" ht="15">
      <c r="A51" s="1" t="s">
        <v>62</v>
      </c>
      <c r="B51" s="6" t="s">
        <v>16</v>
      </c>
      <c r="C51" s="7">
        <v>40209</v>
      </c>
      <c r="D51" s="8" t="s">
        <v>63</v>
      </c>
      <c r="E51" s="9">
        <v>4650</v>
      </c>
      <c r="F51" s="9">
        <v>5350</v>
      </c>
      <c r="G51" s="9">
        <f t="shared" si="1"/>
        <v>10000</v>
      </c>
      <c r="H51" s="6" t="s">
        <v>5</v>
      </c>
      <c r="I51" s="10" t="s">
        <v>22</v>
      </c>
      <c r="J51" s="38">
        <v>40361</v>
      </c>
    </row>
    <row r="52" spans="1:10" ht="15">
      <c r="A52" s="1" t="s">
        <v>61</v>
      </c>
      <c r="B52" s="6" t="s">
        <v>100</v>
      </c>
      <c r="C52" s="7">
        <v>40268</v>
      </c>
      <c r="D52" s="8" t="s">
        <v>55</v>
      </c>
      <c r="E52" s="9">
        <v>10000</v>
      </c>
      <c r="F52" s="9">
        <v>0</v>
      </c>
      <c r="G52" s="9">
        <f t="shared" si="1"/>
        <v>10000</v>
      </c>
      <c r="H52" s="6" t="s">
        <v>3</v>
      </c>
      <c r="I52" s="10" t="s">
        <v>13</v>
      </c>
      <c r="J52" s="39"/>
    </row>
    <row r="53" spans="2:10" ht="15">
      <c r="B53" s="11" t="s">
        <v>140</v>
      </c>
      <c r="C53" s="12">
        <v>40421</v>
      </c>
      <c r="D53" s="11" t="s">
        <v>12</v>
      </c>
      <c r="E53" s="14">
        <v>0</v>
      </c>
      <c r="F53" s="14">
        <v>10000</v>
      </c>
      <c r="G53" s="9">
        <f t="shared" si="1"/>
        <v>10000</v>
      </c>
      <c r="H53" s="11" t="s">
        <v>5</v>
      </c>
      <c r="I53" s="15" t="s">
        <v>21</v>
      </c>
      <c r="J53" s="38">
        <v>40431</v>
      </c>
    </row>
    <row r="54" spans="2:10" ht="15">
      <c r="B54" s="21" t="s">
        <v>133</v>
      </c>
      <c r="C54" s="22">
        <v>40390</v>
      </c>
      <c r="D54" s="27" t="s">
        <v>141</v>
      </c>
      <c r="E54" s="28">
        <v>8200</v>
      </c>
      <c r="F54" s="28">
        <v>2100</v>
      </c>
      <c r="G54" s="9">
        <f t="shared" si="1"/>
        <v>10300</v>
      </c>
      <c r="H54" s="21" t="s">
        <v>3</v>
      </c>
      <c r="I54" s="25" t="s">
        <v>13</v>
      </c>
      <c r="J54" s="39"/>
    </row>
    <row r="55" spans="1:10" ht="15">
      <c r="A55" s="1" t="s">
        <v>78</v>
      </c>
      <c r="B55" s="6" t="s">
        <v>108</v>
      </c>
      <c r="C55" s="7">
        <v>40329</v>
      </c>
      <c r="D55" s="8" t="s">
        <v>26</v>
      </c>
      <c r="E55" s="9">
        <v>0</v>
      </c>
      <c r="F55" s="9">
        <v>11000</v>
      </c>
      <c r="G55" s="9">
        <f t="shared" si="1"/>
        <v>11000</v>
      </c>
      <c r="H55" s="6" t="s">
        <v>3</v>
      </c>
      <c r="I55" s="10" t="s">
        <v>21</v>
      </c>
      <c r="J55" s="38">
        <v>40422</v>
      </c>
    </row>
    <row r="56" spans="2:10" ht="15.75" customHeight="1">
      <c r="B56" s="34" t="s">
        <v>155</v>
      </c>
      <c r="C56" s="35">
        <v>40451</v>
      </c>
      <c r="D56" s="34" t="s">
        <v>34</v>
      </c>
      <c r="E56" s="36">
        <v>0</v>
      </c>
      <c r="F56" s="36">
        <v>11000</v>
      </c>
      <c r="G56" s="9">
        <f t="shared" si="1"/>
        <v>11000</v>
      </c>
      <c r="H56" s="34" t="s">
        <v>3</v>
      </c>
      <c r="I56" s="52" t="s">
        <v>21</v>
      </c>
      <c r="J56" s="39"/>
    </row>
    <row r="57" spans="1:10" ht="15">
      <c r="A57" s="1" t="s">
        <v>10</v>
      </c>
      <c r="B57" s="6" t="s">
        <v>102</v>
      </c>
      <c r="C57" s="7">
        <v>40268</v>
      </c>
      <c r="D57" s="8" t="s">
        <v>57</v>
      </c>
      <c r="E57" s="9">
        <v>0</v>
      </c>
      <c r="F57" s="9">
        <v>12000</v>
      </c>
      <c r="G57" s="9">
        <f t="shared" si="1"/>
        <v>12000</v>
      </c>
      <c r="H57" s="6" t="s">
        <v>5</v>
      </c>
      <c r="I57" s="10" t="s">
        <v>21</v>
      </c>
      <c r="J57" s="38">
        <v>40430</v>
      </c>
    </row>
    <row r="58" spans="1:10" ht="15">
      <c r="A58" s="1" t="s">
        <v>79</v>
      </c>
      <c r="B58" s="6" t="s">
        <v>105</v>
      </c>
      <c r="C58" s="7">
        <v>40268</v>
      </c>
      <c r="D58" s="8" t="s">
        <v>59</v>
      </c>
      <c r="E58" s="9">
        <v>12000</v>
      </c>
      <c r="F58" s="9">
        <v>0</v>
      </c>
      <c r="G58" s="9">
        <f t="shared" si="1"/>
        <v>12000</v>
      </c>
      <c r="H58" s="6" t="s">
        <v>5</v>
      </c>
      <c r="I58" s="10" t="s">
        <v>13</v>
      </c>
      <c r="J58" s="38">
        <v>40422</v>
      </c>
    </row>
    <row r="59" spans="2:10" ht="15">
      <c r="B59" s="11" t="s">
        <v>123</v>
      </c>
      <c r="C59" s="12">
        <v>40359</v>
      </c>
      <c r="D59" s="13" t="s">
        <v>56</v>
      </c>
      <c r="E59" s="14">
        <v>0</v>
      </c>
      <c r="F59" s="14">
        <v>12000</v>
      </c>
      <c r="G59" s="9">
        <f t="shared" si="1"/>
        <v>12000</v>
      </c>
      <c r="H59" s="11" t="s">
        <v>3</v>
      </c>
      <c r="I59" s="15" t="s">
        <v>21</v>
      </c>
      <c r="J59" s="39"/>
    </row>
    <row r="60" spans="2:10" ht="15">
      <c r="B60" s="34" t="s">
        <v>154</v>
      </c>
      <c r="C60" s="35">
        <v>40451</v>
      </c>
      <c r="D60" s="34" t="s">
        <v>147</v>
      </c>
      <c r="E60" s="36">
        <v>0</v>
      </c>
      <c r="F60" s="36">
        <v>12000</v>
      </c>
      <c r="G60" s="9">
        <f t="shared" si="1"/>
        <v>12000</v>
      </c>
      <c r="H60" s="34" t="s">
        <v>3</v>
      </c>
      <c r="I60" s="52" t="s">
        <v>21</v>
      </c>
      <c r="J60" s="38">
        <v>40410</v>
      </c>
    </row>
    <row r="61" spans="1:10" ht="15">
      <c r="A61" s="1" t="s">
        <v>70</v>
      </c>
      <c r="B61" s="11" t="s">
        <v>95</v>
      </c>
      <c r="C61" s="12">
        <v>40237</v>
      </c>
      <c r="D61" s="13" t="s">
        <v>39</v>
      </c>
      <c r="E61" s="14">
        <v>0</v>
      </c>
      <c r="F61" s="14">
        <v>12500</v>
      </c>
      <c r="G61" s="9">
        <f t="shared" si="1"/>
        <v>12500</v>
      </c>
      <c r="H61" s="11" t="s">
        <v>3</v>
      </c>
      <c r="I61" s="15" t="s">
        <v>21</v>
      </c>
      <c r="J61" s="39"/>
    </row>
    <row r="62" spans="2:10" ht="15">
      <c r="B62" s="6" t="s">
        <v>48</v>
      </c>
      <c r="C62" s="7">
        <v>40329</v>
      </c>
      <c r="D62" s="8" t="s">
        <v>35</v>
      </c>
      <c r="E62" s="9">
        <v>3990</v>
      </c>
      <c r="F62" s="9">
        <v>9750</v>
      </c>
      <c r="G62" s="9">
        <f t="shared" si="1"/>
        <v>13740</v>
      </c>
      <c r="H62" s="6" t="s">
        <v>5</v>
      </c>
      <c r="I62" s="10" t="s">
        <v>22</v>
      </c>
      <c r="J62" s="39"/>
    </row>
    <row r="63" spans="2:10" ht="15">
      <c r="B63" s="34" t="s">
        <v>159</v>
      </c>
      <c r="C63" s="35">
        <v>40451</v>
      </c>
      <c r="D63" s="34" t="s">
        <v>160</v>
      </c>
      <c r="E63" s="36">
        <v>14500</v>
      </c>
      <c r="F63" s="36">
        <v>0</v>
      </c>
      <c r="G63" s="9">
        <f t="shared" si="1"/>
        <v>14500</v>
      </c>
      <c r="H63" s="34" t="s">
        <v>5</v>
      </c>
      <c r="I63" s="52" t="s">
        <v>13</v>
      </c>
      <c r="J63" s="39"/>
    </row>
    <row r="64" spans="1:10" ht="15">
      <c r="A64" s="1" t="s">
        <v>77</v>
      </c>
      <c r="B64" s="6" t="s">
        <v>106</v>
      </c>
      <c r="C64" s="7">
        <v>40268</v>
      </c>
      <c r="D64" s="8" t="s">
        <v>57</v>
      </c>
      <c r="E64" s="9">
        <v>0</v>
      </c>
      <c r="F64" s="9">
        <v>18000</v>
      </c>
      <c r="G64" s="9">
        <f t="shared" si="1"/>
        <v>18000</v>
      </c>
      <c r="H64" s="6" t="s">
        <v>5</v>
      </c>
      <c r="I64" s="10" t="s">
        <v>21</v>
      </c>
      <c r="J64" s="39"/>
    </row>
    <row r="65" spans="2:10" ht="15">
      <c r="B65" s="106" t="s">
        <v>310</v>
      </c>
      <c r="C65" s="107">
        <v>40499</v>
      </c>
      <c r="D65" s="108" t="s">
        <v>35</v>
      </c>
      <c r="E65" s="109">
        <v>0</v>
      </c>
      <c r="F65" s="109">
        <v>18000</v>
      </c>
      <c r="G65" s="9">
        <f t="shared" si="1"/>
        <v>18000</v>
      </c>
      <c r="H65" s="109" t="s">
        <v>5</v>
      </c>
      <c r="I65" s="110" t="s">
        <v>21</v>
      </c>
      <c r="J65" s="39"/>
    </row>
    <row r="66" spans="2:10" ht="15">
      <c r="B66" s="21" t="s">
        <v>134</v>
      </c>
      <c r="C66" s="22">
        <v>40390</v>
      </c>
      <c r="D66" s="24" t="s">
        <v>135</v>
      </c>
      <c r="E66" s="24">
        <v>17990</v>
      </c>
      <c r="F66" s="24">
        <v>2000</v>
      </c>
      <c r="G66" s="9">
        <f aca="true" t="shared" si="2" ref="G66:G81">+F66+E66</f>
        <v>19990</v>
      </c>
      <c r="H66" s="23" t="s">
        <v>3</v>
      </c>
      <c r="I66" s="25" t="s">
        <v>13</v>
      </c>
      <c r="J66" s="39"/>
    </row>
    <row r="67" spans="2:10" ht="15">
      <c r="B67" s="29" t="s">
        <v>198</v>
      </c>
      <c r="C67" s="30">
        <v>40480</v>
      </c>
      <c r="D67" s="31" t="s">
        <v>192</v>
      </c>
      <c r="E67" s="32">
        <v>0</v>
      </c>
      <c r="F67" s="32">
        <v>21000</v>
      </c>
      <c r="G67" s="9">
        <f t="shared" si="2"/>
        <v>21000</v>
      </c>
      <c r="H67" s="29" t="s">
        <v>5</v>
      </c>
      <c r="I67" s="33" t="s">
        <v>21</v>
      </c>
      <c r="J67" s="39"/>
    </row>
    <row r="68" spans="2:10" ht="15">
      <c r="B68" s="106" t="s">
        <v>311</v>
      </c>
      <c r="C68" s="107">
        <v>40499</v>
      </c>
      <c r="D68" s="108" t="s">
        <v>35</v>
      </c>
      <c r="E68" s="109">
        <v>0</v>
      </c>
      <c r="F68" s="109">
        <v>21000</v>
      </c>
      <c r="G68" s="9">
        <f t="shared" si="2"/>
        <v>21000</v>
      </c>
      <c r="H68" s="109" t="s">
        <v>5</v>
      </c>
      <c r="I68" s="110" t="s">
        <v>21</v>
      </c>
      <c r="J68" s="39"/>
    </row>
    <row r="69" spans="2:10" ht="15">
      <c r="B69" s="6" t="s">
        <v>46</v>
      </c>
      <c r="C69" s="7">
        <v>40329</v>
      </c>
      <c r="D69" s="8" t="s">
        <v>110</v>
      </c>
      <c r="E69" s="9">
        <v>20700</v>
      </c>
      <c r="F69" s="9">
        <v>500</v>
      </c>
      <c r="G69" s="9">
        <f t="shared" si="2"/>
        <v>21200</v>
      </c>
      <c r="H69" s="6" t="s">
        <v>3</v>
      </c>
      <c r="I69" s="10" t="s">
        <v>22</v>
      </c>
      <c r="J69" s="39"/>
    </row>
    <row r="70" spans="1:10" ht="15">
      <c r="A70" s="1" t="s">
        <v>67</v>
      </c>
      <c r="B70" s="6" t="s">
        <v>99</v>
      </c>
      <c r="C70" s="7">
        <v>40268</v>
      </c>
      <c r="D70" s="8" t="s">
        <v>54</v>
      </c>
      <c r="E70" s="9">
        <v>21350</v>
      </c>
      <c r="F70" s="9">
        <v>0</v>
      </c>
      <c r="G70" s="9">
        <f t="shared" si="2"/>
        <v>21350</v>
      </c>
      <c r="H70" s="6" t="s">
        <v>3</v>
      </c>
      <c r="I70" s="10" t="s">
        <v>13</v>
      </c>
      <c r="J70" s="39"/>
    </row>
    <row r="71" spans="1:10" ht="15">
      <c r="A71" s="1" t="s">
        <v>71</v>
      </c>
      <c r="B71" s="11" t="s">
        <v>107</v>
      </c>
      <c r="C71" s="12">
        <v>40298</v>
      </c>
      <c r="D71" s="13" t="s">
        <v>58</v>
      </c>
      <c r="E71" s="14">
        <v>14300</v>
      </c>
      <c r="F71" s="14">
        <v>7700</v>
      </c>
      <c r="G71" s="9">
        <f t="shared" si="2"/>
        <v>22000</v>
      </c>
      <c r="H71" s="11" t="s">
        <v>5</v>
      </c>
      <c r="I71" s="15" t="s">
        <v>22</v>
      </c>
      <c r="J71" s="39"/>
    </row>
    <row r="72" spans="2:10" ht="15">
      <c r="B72" s="11" t="s">
        <v>127</v>
      </c>
      <c r="C72" s="12">
        <v>40359</v>
      </c>
      <c r="D72" s="13" t="s">
        <v>24</v>
      </c>
      <c r="E72" s="18">
        <v>0</v>
      </c>
      <c r="F72" s="18">
        <v>24000</v>
      </c>
      <c r="G72" s="9">
        <f t="shared" si="2"/>
        <v>24000</v>
      </c>
      <c r="H72" s="13" t="s">
        <v>3</v>
      </c>
      <c r="I72" s="15" t="s">
        <v>13</v>
      </c>
      <c r="J72" s="39"/>
    </row>
    <row r="73" spans="2:10" ht="15">
      <c r="B73" s="11" t="s">
        <v>118</v>
      </c>
      <c r="C73" s="12">
        <v>40359</v>
      </c>
      <c r="D73" s="13" t="s">
        <v>120</v>
      </c>
      <c r="E73" s="14">
        <v>20000</v>
      </c>
      <c r="F73" s="14">
        <v>5000</v>
      </c>
      <c r="G73" s="9">
        <f t="shared" si="2"/>
        <v>25000</v>
      </c>
      <c r="H73" s="11" t="s">
        <v>3</v>
      </c>
      <c r="I73" s="15" t="s">
        <v>13</v>
      </c>
      <c r="J73" s="39"/>
    </row>
    <row r="74" spans="2:10" ht="15">
      <c r="B74" s="21" t="s">
        <v>129</v>
      </c>
      <c r="C74" s="22">
        <v>40380</v>
      </c>
      <c r="D74" s="23" t="s">
        <v>35</v>
      </c>
      <c r="E74" s="24">
        <v>27600</v>
      </c>
      <c r="F74" s="24">
        <v>0</v>
      </c>
      <c r="G74" s="9">
        <f t="shared" si="2"/>
        <v>27600</v>
      </c>
      <c r="H74" s="23" t="s">
        <v>5</v>
      </c>
      <c r="I74" s="25" t="s">
        <v>13</v>
      </c>
      <c r="J74" s="39"/>
    </row>
    <row r="75" spans="2:10" ht="15">
      <c r="B75" s="29" t="s">
        <v>200</v>
      </c>
      <c r="C75" s="30">
        <v>40480</v>
      </c>
      <c r="D75" s="31" t="s">
        <v>34</v>
      </c>
      <c r="E75" s="32">
        <v>0</v>
      </c>
      <c r="F75" s="32">
        <v>29755</v>
      </c>
      <c r="G75" s="9">
        <f t="shared" si="2"/>
        <v>29755</v>
      </c>
      <c r="H75" s="29" t="s">
        <v>3</v>
      </c>
      <c r="I75" s="33" t="s">
        <v>21</v>
      </c>
      <c r="J75" s="39"/>
    </row>
    <row r="76" spans="2:10" ht="15">
      <c r="B76" s="34" t="s">
        <v>161</v>
      </c>
      <c r="C76" s="35">
        <v>40451</v>
      </c>
      <c r="D76" s="34" t="s">
        <v>158</v>
      </c>
      <c r="E76" s="36">
        <v>0</v>
      </c>
      <c r="F76" s="36">
        <v>35000</v>
      </c>
      <c r="G76" s="9">
        <f t="shared" si="2"/>
        <v>35000</v>
      </c>
      <c r="H76" s="34" t="s">
        <v>3</v>
      </c>
      <c r="I76" s="52" t="s">
        <v>21</v>
      </c>
      <c r="J76" s="39"/>
    </row>
    <row r="77" spans="2:10" ht="15">
      <c r="B77" s="29" t="s">
        <v>201</v>
      </c>
      <c r="C77" s="30">
        <v>40480</v>
      </c>
      <c r="D77" s="30" t="s">
        <v>35</v>
      </c>
      <c r="E77" s="32">
        <v>35000</v>
      </c>
      <c r="F77" s="32">
        <v>0</v>
      </c>
      <c r="G77" s="9">
        <f t="shared" si="2"/>
        <v>35000</v>
      </c>
      <c r="H77" s="32" t="s">
        <v>5</v>
      </c>
      <c r="I77" s="33" t="s">
        <v>13</v>
      </c>
      <c r="J77" s="39"/>
    </row>
    <row r="78" spans="2:10" ht="15">
      <c r="B78" s="11" t="s">
        <v>124</v>
      </c>
      <c r="C78" s="12">
        <v>40359</v>
      </c>
      <c r="D78" s="13" t="s">
        <v>23</v>
      </c>
      <c r="E78" s="14">
        <v>0</v>
      </c>
      <c r="F78" s="14">
        <v>37000</v>
      </c>
      <c r="G78" s="9">
        <f t="shared" si="2"/>
        <v>37000</v>
      </c>
      <c r="H78" s="11" t="s">
        <v>3</v>
      </c>
      <c r="I78" s="15" t="s">
        <v>13</v>
      </c>
      <c r="J78" s="39"/>
    </row>
    <row r="79" spans="2:10" ht="15">
      <c r="B79" s="11" t="s">
        <v>126</v>
      </c>
      <c r="C79" s="12">
        <v>40359</v>
      </c>
      <c r="D79" s="13" t="s">
        <v>24</v>
      </c>
      <c r="E79" s="18">
        <v>38000</v>
      </c>
      <c r="F79" s="18">
        <v>0</v>
      </c>
      <c r="G79" s="9">
        <f t="shared" si="2"/>
        <v>38000</v>
      </c>
      <c r="H79" s="13" t="s">
        <v>3</v>
      </c>
      <c r="I79" s="15" t="s">
        <v>13</v>
      </c>
      <c r="J79" s="39"/>
    </row>
    <row r="80" spans="1:10" ht="15">
      <c r="A80" s="1" t="s">
        <v>73</v>
      </c>
      <c r="B80" s="11" t="s">
        <v>93</v>
      </c>
      <c r="C80" s="12">
        <v>40237</v>
      </c>
      <c r="D80" s="13" t="s">
        <v>38</v>
      </c>
      <c r="E80" s="14">
        <v>0</v>
      </c>
      <c r="F80" s="14">
        <v>43000</v>
      </c>
      <c r="G80" s="9">
        <f t="shared" si="2"/>
        <v>43000</v>
      </c>
      <c r="H80" s="11" t="s">
        <v>3</v>
      </c>
      <c r="I80" s="15" t="s">
        <v>21</v>
      </c>
      <c r="J80" s="38" t="s">
        <v>163</v>
      </c>
    </row>
    <row r="81" spans="2:9" ht="15">
      <c r="B81" s="6" t="s">
        <v>45</v>
      </c>
      <c r="C81" s="7">
        <v>40329</v>
      </c>
      <c r="D81" s="8" t="s">
        <v>24</v>
      </c>
      <c r="E81" s="9">
        <v>43410</v>
      </c>
      <c r="F81" s="9">
        <v>0</v>
      </c>
      <c r="G81" s="9">
        <f t="shared" si="2"/>
        <v>43410</v>
      </c>
      <c r="H81" s="6" t="s">
        <v>3</v>
      </c>
      <c r="I81" s="10" t="s">
        <v>13</v>
      </c>
    </row>
    <row r="83" spans="5:7" ht="15">
      <c r="E83" s="51">
        <f>+SUM(E3:E81)</f>
        <v>386374.5</v>
      </c>
      <c r="F83" s="51">
        <f>+SUM(F2:F81)</f>
        <v>502855</v>
      </c>
      <c r="G83" s="51"/>
    </row>
    <row r="84" spans="5:7" ht="15">
      <c r="E84" s="51"/>
      <c r="F84" s="51"/>
      <c r="G84" s="51"/>
    </row>
    <row r="85" spans="1:12" s="20" customFormat="1" ht="15">
      <c r="A85" s="1"/>
      <c r="B85" s="1"/>
      <c r="C85" s="1"/>
      <c r="D85" s="1"/>
      <c r="E85" s="51"/>
      <c r="F85" s="51"/>
      <c r="G85" s="51"/>
      <c r="H85" s="1"/>
      <c r="J85" s="1"/>
      <c r="K85" s="1"/>
      <c r="L85" s="1"/>
    </row>
    <row r="86" spans="1:12" s="20" customFormat="1" ht="15.75" thickBot="1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</row>
    <row r="87" spans="1:12" s="20" customFormat="1" ht="15">
      <c r="A87" s="1"/>
      <c r="B87" s="1"/>
      <c r="C87" s="1"/>
      <c r="D87" s="171" t="s">
        <v>167</v>
      </c>
      <c r="E87" s="40">
        <f>SUM(E2:E79)</f>
        <v>343108.5</v>
      </c>
      <c r="F87" s="40">
        <f>SUM(F2:F79)</f>
        <v>459855</v>
      </c>
      <c r="G87" s="40"/>
      <c r="H87" s="1"/>
      <c r="J87" s="1"/>
      <c r="K87" s="1"/>
      <c r="L87" s="1"/>
    </row>
    <row r="88" spans="1:12" s="20" customFormat="1" ht="15.75" thickBot="1">
      <c r="A88" s="1"/>
      <c r="B88" s="1"/>
      <c r="C88" s="1"/>
      <c r="D88" s="172"/>
      <c r="E88" s="43">
        <f>SUM(E87:G87)</f>
        <v>802963.5</v>
      </c>
      <c r="F88" s="43"/>
      <c r="G88" s="43"/>
      <c r="H88" s="1"/>
      <c r="J88" s="1"/>
      <c r="K88" s="1"/>
      <c r="L88" s="1"/>
    </row>
    <row r="89" spans="1:12" s="20" customFormat="1" ht="15">
      <c r="A89" s="1"/>
      <c r="B89" s="1"/>
      <c r="C89" s="173" t="s">
        <v>182</v>
      </c>
      <c r="D89" s="45" t="s">
        <v>168</v>
      </c>
      <c r="E89" s="40">
        <v>0</v>
      </c>
      <c r="F89" s="40">
        <v>0</v>
      </c>
      <c r="G89" s="40"/>
      <c r="H89" s="46"/>
      <c r="J89" s="1"/>
      <c r="K89" s="1"/>
      <c r="L89" s="1"/>
    </row>
    <row r="90" spans="1:12" s="20" customFormat="1" ht="15">
      <c r="A90" s="1"/>
      <c r="B90" s="1"/>
      <c r="C90" s="174"/>
      <c r="D90" s="47" t="s">
        <v>169</v>
      </c>
      <c r="E90" s="43"/>
      <c r="F90" s="43"/>
      <c r="G90" s="43"/>
      <c r="H90" s="48"/>
      <c r="J90" s="1"/>
      <c r="K90" s="1"/>
      <c r="L90" s="1"/>
    </row>
    <row r="91" spans="1:12" s="20" customFormat="1" ht="15">
      <c r="A91" s="1"/>
      <c r="B91" s="1"/>
      <c r="C91" s="174"/>
      <c r="D91" s="47" t="s">
        <v>33</v>
      </c>
      <c r="E91" s="43"/>
      <c r="F91" s="43"/>
      <c r="G91" s="43"/>
      <c r="H91" s="48" t="s">
        <v>171</v>
      </c>
      <c r="J91" s="1"/>
      <c r="K91" s="1"/>
      <c r="L91" s="1"/>
    </row>
    <row r="92" spans="1:12" s="20" customFormat="1" ht="15">
      <c r="A92" s="1"/>
      <c r="B92" s="1"/>
      <c r="C92" s="174"/>
      <c r="D92" s="47" t="s">
        <v>172</v>
      </c>
      <c r="E92" s="43"/>
      <c r="F92" s="43"/>
      <c r="G92" s="43"/>
      <c r="H92" s="48"/>
      <c r="J92" s="1"/>
      <c r="K92" s="1"/>
      <c r="L92" s="1"/>
    </row>
    <row r="93" spans="1:12" s="20" customFormat="1" ht="15">
      <c r="A93" s="1"/>
      <c r="B93" s="1"/>
      <c r="C93" s="174"/>
      <c r="D93" s="47" t="s">
        <v>173</v>
      </c>
      <c r="E93" s="43"/>
      <c r="F93" s="43"/>
      <c r="G93" s="43"/>
      <c r="H93" s="48"/>
      <c r="J93" s="1"/>
      <c r="K93" s="1"/>
      <c r="L93" s="1"/>
    </row>
    <row r="94" spans="1:12" s="20" customFormat="1" ht="15">
      <c r="A94" s="1"/>
      <c r="B94" s="1"/>
      <c r="C94" s="174"/>
      <c r="D94" s="47" t="s">
        <v>174</v>
      </c>
      <c r="E94" s="43"/>
      <c r="F94" s="43"/>
      <c r="G94" s="43"/>
      <c r="H94" s="48" t="s">
        <v>175</v>
      </c>
      <c r="J94" s="1"/>
      <c r="K94" s="1"/>
      <c r="L94" s="1"/>
    </row>
    <row r="95" spans="1:12" s="20" customFormat="1" ht="15">
      <c r="A95" s="1"/>
      <c r="B95" s="1"/>
      <c r="C95" s="174"/>
      <c r="D95" s="47" t="s">
        <v>176</v>
      </c>
      <c r="E95" s="43"/>
      <c r="F95" s="43"/>
      <c r="G95" s="43"/>
      <c r="H95" s="48"/>
      <c r="J95" s="1"/>
      <c r="K95" s="1"/>
      <c r="L95" s="1"/>
    </row>
    <row r="96" spans="1:12" s="20" customFormat="1" ht="15">
      <c r="A96" s="1"/>
      <c r="B96" s="1"/>
      <c r="C96" s="174"/>
      <c r="D96" s="47" t="s">
        <v>178</v>
      </c>
      <c r="E96" s="43"/>
      <c r="F96" s="43"/>
      <c r="G96" s="43"/>
      <c r="H96" s="48" t="s">
        <v>179</v>
      </c>
      <c r="J96" s="1"/>
      <c r="K96" s="1"/>
      <c r="L96" s="1"/>
    </row>
    <row r="97" spans="1:12" s="20" customFormat="1" ht="15">
      <c r="A97" s="1"/>
      <c r="B97" s="1"/>
      <c r="C97" s="174"/>
      <c r="D97" s="47" t="s">
        <v>177</v>
      </c>
      <c r="E97" s="43"/>
      <c r="F97" s="43"/>
      <c r="G97" s="43"/>
      <c r="H97" s="48" t="s">
        <v>179</v>
      </c>
      <c r="J97" s="1"/>
      <c r="K97" s="1"/>
      <c r="L97" s="1"/>
    </row>
    <row r="98" spans="1:12" s="20" customFormat="1" ht="15.75" thickBot="1">
      <c r="A98" s="1"/>
      <c r="B98" s="1"/>
      <c r="C98" s="175"/>
      <c r="D98" s="49" t="s">
        <v>180</v>
      </c>
      <c r="E98" s="42"/>
      <c r="F98" s="42"/>
      <c r="G98" s="42"/>
      <c r="H98" s="50" t="s">
        <v>181</v>
      </c>
      <c r="J98" s="1"/>
      <c r="K98" s="1"/>
      <c r="L98" s="1"/>
    </row>
    <row r="99" spans="1:12" s="20" customFormat="1" ht="15">
      <c r="A99" s="1"/>
      <c r="B99" s="1"/>
      <c r="C99" s="1"/>
      <c r="D99" s="1" t="s">
        <v>184</v>
      </c>
      <c r="E99" s="19"/>
      <c r="F99" s="19"/>
      <c r="G99" s="19"/>
      <c r="H99" s="1"/>
      <c r="J99" s="1"/>
      <c r="K99" s="1"/>
      <c r="L99" s="1"/>
    </row>
    <row r="100" spans="1:12" s="20" customFormat="1" ht="15">
      <c r="A100" s="1"/>
      <c r="B100" s="1"/>
      <c r="C100" s="1"/>
      <c r="D100" s="1" t="s">
        <v>185</v>
      </c>
      <c r="E100" s="19"/>
      <c r="F100" s="19"/>
      <c r="G100" s="19"/>
      <c r="H100" s="1"/>
      <c r="J100" s="1"/>
      <c r="K100" s="1"/>
      <c r="L100" s="1"/>
    </row>
    <row r="101" spans="1:12" s="20" customFormat="1" ht="15">
      <c r="A101" s="1"/>
      <c r="B101" s="1"/>
      <c r="C101" s="1"/>
      <c r="D101" s="1"/>
      <c r="E101" s="19"/>
      <c r="F101" s="19"/>
      <c r="G101" s="19"/>
      <c r="H101" s="1"/>
      <c r="J101" s="1"/>
      <c r="K101" s="1"/>
      <c r="L101" s="1"/>
    </row>
    <row r="102" spans="1:12" s="20" customFormat="1" ht="15">
      <c r="A102" s="1"/>
      <c r="B102" s="1"/>
      <c r="C102" s="1"/>
      <c r="D102" s="1"/>
      <c r="E102" s="19"/>
      <c r="F102" s="19"/>
      <c r="G102" s="19"/>
      <c r="H102" s="1"/>
      <c r="J102" s="1"/>
      <c r="K102" s="1"/>
      <c r="L102" s="1"/>
    </row>
    <row r="103" spans="1:12" s="20" customFormat="1" ht="15">
      <c r="A103" s="1"/>
      <c r="B103" s="1"/>
      <c r="C103" s="1"/>
      <c r="D103" s="1" t="s">
        <v>187</v>
      </c>
      <c r="E103" s="19"/>
      <c r="F103" s="19"/>
      <c r="G103" s="19"/>
      <c r="H103" s="1" t="s">
        <v>188</v>
      </c>
      <c r="J103" s="1"/>
      <c r="K103" s="1"/>
      <c r="L103" s="1"/>
    </row>
    <row r="104" spans="1:12" s="20" customFormat="1" ht="15">
      <c r="A104" s="1"/>
      <c r="B104" s="1"/>
      <c r="C104" s="1"/>
      <c r="D104" s="1" t="s">
        <v>183</v>
      </c>
      <c r="E104" s="19"/>
      <c r="F104" s="19"/>
      <c r="G104" s="19"/>
      <c r="H104" s="1" t="s">
        <v>186</v>
      </c>
      <c r="J104" s="1"/>
      <c r="K104" s="1"/>
      <c r="L104" s="1"/>
    </row>
    <row r="105" spans="1:12" s="20" customFormat="1" ht="15">
      <c r="A105" s="1"/>
      <c r="B105" s="1"/>
      <c r="C105" s="1"/>
      <c r="D105" s="1" t="s">
        <v>170</v>
      </c>
      <c r="E105" s="19">
        <v>250000</v>
      </c>
      <c r="F105" s="19">
        <v>150000</v>
      </c>
      <c r="G105" s="19"/>
      <c r="H105" s="1"/>
      <c r="J105" s="1"/>
      <c r="K105" s="1"/>
      <c r="L105" s="1"/>
    </row>
    <row r="106" spans="1:12" s="20" customFormat="1" ht="15">
      <c r="A106" s="1"/>
      <c r="B106" s="1"/>
      <c r="C106" s="1"/>
      <c r="D106" s="1"/>
      <c r="E106" s="19"/>
      <c r="F106" s="19"/>
      <c r="G106" s="19"/>
      <c r="H106" s="1"/>
      <c r="J106" s="1"/>
      <c r="K106" s="1"/>
      <c r="L106" s="1"/>
    </row>
    <row r="107" spans="1:12" s="20" customFormat="1" ht="15">
      <c r="A107" s="1"/>
      <c r="B107" s="1"/>
      <c r="C107" s="1"/>
      <c r="D107" s="1"/>
      <c r="E107" s="19"/>
      <c r="F107" s="19"/>
      <c r="G107" s="19"/>
      <c r="H107" s="1"/>
      <c r="J107" s="1"/>
      <c r="K107" s="1"/>
      <c r="L107" s="1"/>
    </row>
    <row r="108" spans="1:12" s="20" customFormat="1" ht="15">
      <c r="A108" s="1"/>
      <c r="B108" s="1"/>
      <c r="C108" s="1"/>
      <c r="D108" s="1"/>
      <c r="E108" s="19"/>
      <c r="F108" s="19"/>
      <c r="G108" s="19"/>
      <c r="H108" s="1"/>
      <c r="J108" s="1"/>
      <c r="K108" s="1"/>
      <c r="L108" s="1"/>
    </row>
    <row r="109" spans="1:12" s="20" customFormat="1" ht="15">
      <c r="A109" s="1"/>
      <c r="B109" s="1"/>
      <c r="C109" s="1"/>
      <c r="D109" s="1"/>
      <c r="E109" s="19"/>
      <c r="F109" s="19"/>
      <c r="G109" s="19"/>
      <c r="H109" s="1"/>
      <c r="J109" s="1"/>
      <c r="K109" s="1"/>
      <c r="L109" s="1"/>
    </row>
    <row r="110" spans="1:12" s="20" customFormat="1" ht="15">
      <c r="A110" s="1"/>
      <c r="B110" s="1"/>
      <c r="C110" s="1"/>
      <c r="D110" s="1"/>
      <c r="E110" s="19"/>
      <c r="F110" s="19"/>
      <c r="G110" s="19"/>
      <c r="H110" s="1"/>
      <c r="J110" s="1"/>
      <c r="K110" s="1"/>
      <c r="L110" s="1"/>
    </row>
  </sheetData>
  <sheetProtection/>
  <mergeCells count="2">
    <mergeCell ref="D87:D88"/>
    <mergeCell ref="C89:C9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362"/>
  <sheetViews>
    <sheetView tabSelected="1" zoomScale="90" zoomScaleNormal="90" zoomScalePageLayoutView="0" workbookViewId="0" topLeftCell="A1">
      <pane ySplit="1" topLeftCell="A83" activePane="bottomLeft" state="frozen"/>
      <selection pane="topLeft" activeCell="A1" sqref="A1"/>
      <selection pane="bottomLeft" activeCell="M286" sqref="M286"/>
    </sheetView>
  </sheetViews>
  <sheetFormatPr defaultColWidth="9.140625" defaultRowHeight="15" outlineLevelRow="2" outlineLevelCol="1"/>
  <cols>
    <col min="1" max="1" width="10.421875" style="1" bestFit="1" customWidth="1"/>
    <col min="2" max="2" width="15.8515625" style="1" bestFit="1" customWidth="1"/>
    <col min="3" max="3" width="21.7109375" style="1" bestFit="1" customWidth="1"/>
    <col min="4" max="4" width="55.00390625" style="1" customWidth="1"/>
    <col min="5" max="5" width="18.28125" style="1" bestFit="1" customWidth="1"/>
    <col min="6" max="6" width="6.00390625" style="1" hidden="1" customWidth="1" outlineLevel="1"/>
    <col min="7" max="7" width="16.28125" style="1" hidden="1" customWidth="1" outlineLevel="1"/>
    <col min="8" max="8" width="12.140625" style="124" hidden="1" customWidth="1" outlineLevel="1"/>
    <col min="9" max="9" width="11.28125" style="124" hidden="1" customWidth="1" outlineLevel="1"/>
    <col min="10" max="10" width="11.140625" style="124" bestFit="1" customWidth="1" collapsed="1"/>
    <col min="11" max="11" width="9.7109375" style="1" bestFit="1" customWidth="1"/>
    <col min="12" max="12" width="9.57421875" style="1" bestFit="1" customWidth="1"/>
    <col min="13" max="13" width="9.28125" style="1" customWidth="1"/>
    <col min="14" max="14" width="13.7109375" style="1" bestFit="1" customWidth="1"/>
    <col min="15" max="16384" width="9.140625" style="1" customWidth="1"/>
  </cols>
  <sheetData>
    <row r="1" spans="1:14" ht="30">
      <c r="A1" s="128" t="s">
        <v>578</v>
      </c>
      <c r="B1" s="128" t="s">
        <v>0</v>
      </c>
      <c r="C1" s="129" t="s">
        <v>4</v>
      </c>
      <c r="D1" s="129" t="s">
        <v>1</v>
      </c>
      <c r="E1" s="129" t="s">
        <v>10</v>
      </c>
      <c r="F1" s="130" t="s">
        <v>579</v>
      </c>
      <c r="G1" s="126">
        <v>2012</v>
      </c>
      <c r="H1" s="126">
        <v>2013</v>
      </c>
      <c r="I1" s="126">
        <v>2014</v>
      </c>
      <c r="J1" s="126">
        <v>2015</v>
      </c>
      <c r="K1" s="126">
        <v>2016</v>
      </c>
      <c r="L1" s="126">
        <v>2017</v>
      </c>
      <c r="M1" s="126">
        <v>2018</v>
      </c>
      <c r="N1" s="126" t="s">
        <v>312</v>
      </c>
    </row>
    <row r="2" spans="1:14" ht="15">
      <c r="A2" s="136"/>
      <c r="B2" s="137"/>
      <c r="C2" s="138"/>
      <c r="D2" s="139" t="s">
        <v>429</v>
      </c>
      <c r="E2" s="140">
        <f>SUBTOTAL(9,E4:E306)</f>
        <v>28899306.163513135</v>
      </c>
      <c r="F2" s="19"/>
      <c r="G2" s="19"/>
      <c r="H2" s="127"/>
      <c r="I2" s="127"/>
      <c r="J2" s="155"/>
      <c r="K2" s="154"/>
      <c r="L2" s="154"/>
      <c r="M2" s="154"/>
      <c r="N2" s="19"/>
    </row>
    <row r="3" spans="1:14" s="156" customFormat="1" ht="15" outlineLevel="1">
      <c r="A3" s="152"/>
      <c r="B3" s="141"/>
      <c r="C3" s="142"/>
      <c r="D3" s="153" t="s">
        <v>398</v>
      </c>
      <c r="E3" s="150">
        <f>SUBTOTAL(9,E4:E6)</f>
        <v>837500</v>
      </c>
      <c r="F3" s="154"/>
      <c r="G3" s="154"/>
      <c r="H3" s="155">
        <v>0</v>
      </c>
      <c r="I3" s="155">
        <v>0</v>
      </c>
      <c r="J3" s="155">
        <v>0</v>
      </c>
      <c r="K3" s="154">
        <v>0</v>
      </c>
      <c r="L3" s="154">
        <v>0</v>
      </c>
      <c r="M3" s="154"/>
      <c r="N3" s="154">
        <f aca="true" t="shared" si="0" ref="N3:N66">+SUM(G3:M3)-E3</f>
        <v>-837500</v>
      </c>
    </row>
    <row r="4" spans="1:14" s="156" customFormat="1" ht="15" outlineLevel="2">
      <c r="A4" s="152">
        <v>2012</v>
      </c>
      <c r="B4" s="141" t="s">
        <v>350</v>
      </c>
      <c r="C4" s="142">
        <v>41109</v>
      </c>
      <c r="D4" s="143" t="s">
        <v>323</v>
      </c>
      <c r="E4" s="150">
        <v>83750</v>
      </c>
      <c r="F4" s="154"/>
      <c r="G4" s="154">
        <f aca="true" t="shared" si="1" ref="G4:G66">+E4-SUM(H4:L4)</f>
        <v>83750</v>
      </c>
      <c r="H4" s="155"/>
      <c r="I4" s="155"/>
      <c r="J4" s="155"/>
      <c r="K4" s="154"/>
      <c r="L4" s="154"/>
      <c r="M4" s="154"/>
      <c r="N4" s="154">
        <f t="shared" si="0"/>
        <v>0</v>
      </c>
    </row>
    <row r="5" spans="1:14" s="156" customFormat="1" ht="15" outlineLevel="2">
      <c r="A5" s="152">
        <v>2012</v>
      </c>
      <c r="B5" s="141"/>
      <c r="C5" s="142"/>
      <c r="D5" s="143" t="s">
        <v>323</v>
      </c>
      <c r="E5" s="150">
        <v>251250</v>
      </c>
      <c r="F5" s="154"/>
      <c r="G5" s="154">
        <f t="shared" si="1"/>
        <v>251250</v>
      </c>
      <c r="H5" s="155"/>
      <c r="I5" s="155"/>
      <c r="J5" s="155"/>
      <c r="K5" s="154"/>
      <c r="L5" s="154"/>
      <c r="M5" s="154"/>
      <c r="N5" s="154">
        <f t="shared" si="0"/>
        <v>0</v>
      </c>
    </row>
    <row r="6" spans="1:14" s="156" customFormat="1" ht="15" outlineLevel="2">
      <c r="A6" s="152">
        <v>2012</v>
      </c>
      <c r="B6" s="141" t="s">
        <v>320</v>
      </c>
      <c r="C6" s="142">
        <v>40934</v>
      </c>
      <c r="D6" s="143" t="s">
        <v>323</v>
      </c>
      <c r="E6" s="150">
        <v>502500</v>
      </c>
      <c r="F6" s="154"/>
      <c r="G6" s="154">
        <f t="shared" si="1"/>
        <v>502500</v>
      </c>
      <c r="H6" s="155"/>
      <c r="I6" s="155"/>
      <c r="J6" s="155"/>
      <c r="K6" s="154"/>
      <c r="L6" s="154"/>
      <c r="M6" s="154"/>
      <c r="N6" s="154">
        <f t="shared" si="0"/>
        <v>0</v>
      </c>
    </row>
    <row r="7" spans="1:14" s="156" customFormat="1" ht="15" outlineLevel="1">
      <c r="A7" s="152"/>
      <c r="B7" s="143"/>
      <c r="C7" s="142"/>
      <c r="D7" s="153" t="s">
        <v>399</v>
      </c>
      <c r="E7" s="157">
        <f>SUBTOTAL(9,E8:E9)</f>
        <v>343500</v>
      </c>
      <c r="F7" s="154"/>
      <c r="G7" s="154">
        <v>0</v>
      </c>
      <c r="H7" s="155">
        <v>0</v>
      </c>
      <c r="I7" s="155">
        <v>0</v>
      </c>
      <c r="J7" s="155">
        <v>0</v>
      </c>
      <c r="K7" s="154">
        <v>0</v>
      </c>
      <c r="L7" s="154">
        <v>0</v>
      </c>
      <c r="M7" s="154"/>
      <c r="N7" s="154">
        <f t="shared" si="0"/>
        <v>-343500</v>
      </c>
    </row>
    <row r="8" spans="1:14" s="156" customFormat="1" ht="15" outlineLevel="2">
      <c r="A8" s="152">
        <v>2012</v>
      </c>
      <c r="B8" s="143" t="s">
        <v>389</v>
      </c>
      <c r="C8" s="142">
        <v>41242</v>
      </c>
      <c r="D8" s="143" t="s">
        <v>390</v>
      </c>
      <c r="E8" s="157">
        <v>9000</v>
      </c>
      <c r="F8" s="154"/>
      <c r="H8" s="155">
        <f>+E8-SUM(H8:L8)</f>
        <v>9000</v>
      </c>
      <c r="I8" s="155"/>
      <c r="J8" s="155"/>
      <c r="K8" s="154"/>
      <c r="L8" s="154"/>
      <c r="M8" s="154"/>
      <c r="N8" s="154">
        <f>+SUM(H8:M8)-E8</f>
        <v>0</v>
      </c>
    </row>
    <row r="9" spans="1:14" s="156" customFormat="1" ht="15" outlineLevel="2">
      <c r="A9" s="152">
        <v>2012</v>
      </c>
      <c r="B9" s="143" t="s">
        <v>388</v>
      </c>
      <c r="C9" s="142">
        <v>41242</v>
      </c>
      <c r="D9" s="143" t="s">
        <v>390</v>
      </c>
      <c r="E9" s="157">
        <v>334500</v>
      </c>
      <c r="F9" s="154"/>
      <c r="H9" s="155">
        <f>+E9-SUM(H9:L9)</f>
        <v>334500</v>
      </c>
      <c r="I9" s="155"/>
      <c r="J9" s="155"/>
      <c r="K9" s="154"/>
      <c r="L9" s="154"/>
      <c r="M9" s="154"/>
      <c r="N9" s="154">
        <f>+SUM(H9:M9)-E9</f>
        <v>0</v>
      </c>
    </row>
    <row r="10" spans="1:14" s="156" customFormat="1" ht="15" outlineLevel="1">
      <c r="A10" s="152"/>
      <c r="B10" s="143"/>
      <c r="C10" s="142"/>
      <c r="D10" s="153" t="s">
        <v>400</v>
      </c>
      <c r="E10" s="158">
        <f>SUBTOTAL(9,E11:E12)</f>
        <v>131717</v>
      </c>
      <c r="F10" s="154"/>
      <c r="G10" s="154"/>
      <c r="H10" s="154">
        <v>0</v>
      </c>
      <c r="I10" s="154">
        <v>0</v>
      </c>
      <c r="J10" s="154">
        <v>0</v>
      </c>
      <c r="K10" s="155">
        <v>0</v>
      </c>
      <c r="L10" s="155">
        <v>0</v>
      </c>
      <c r="M10" s="155"/>
      <c r="N10" s="154">
        <f t="shared" si="0"/>
        <v>-131717</v>
      </c>
    </row>
    <row r="11" spans="1:14" s="156" customFormat="1" ht="15" outlineLevel="2">
      <c r="A11" s="152">
        <v>2012</v>
      </c>
      <c r="B11" s="143" t="s">
        <v>393</v>
      </c>
      <c r="C11" s="142">
        <v>41243</v>
      </c>
      <c r="D11" s="143" t="s">
        <v>315</v>
      </c>
      <c r="E11" s="158">
        <v>61749.5</v>
      </c>
      <c r="F11" s="154"/>
      <c r="G11" s="154">
        <f t="shared" si="1"/>
        <v>61749.5</v>
      </c>
      <c r="H11" s="155"/>
      <c r="I11" s="155"/>
      <c r="J11" s="155"/>
      <c r="K11" s="154"/>
      <c r="L11" s="154"/>
      <c r="M11" s="154"/>
      <c r="N11" s="154">
        <f t="shared" si="0"/>
        <v>0</v>
      </c>
    </row>
    <row r="12" spans="1:14" s="156" customFormat="1" ht="15" outlineLevel="2">
      <c r="A12" s="152">
        <v>2012</v>
      </c>
      <c r="B12" s="143" t="s">
        <v>383</v>
      </c>
      <c r="C12" s="142">
        <v>41232</v>
      </c>
      <c r="D12" s="143" t="s">
        <v>315</v>
      </c>
      <c r="E12" s="157">
        <v>69967.5</v>
      </c>
      <c r="F12" s="154"/>
      <c r="G12" s="154">
        <f t="shared" si="1"/>
        <v>69967.5</v>
      </c>
      <c r="H12" s="155"/>
      <c r="I12" s="155"/>
      <c r="J12" s="155"/>
      <c r="K12" s="154"/>
      <c r="L12" s="154"/>
      <c r="M12" s="154"/>
      <c r="N12" s="154">
        <f t="shared" si="0"/>
        <v>0</v>
      </c>
    </row>
    <row r="13" spans="1:14" s="156" customFormat="1" ht="15" outlineLevel="1">
      <c r="A13" s="152"/>
      <c r="B13" s="141"/>
      <c r="C13" s="142"/>
      <c r="D13" s="153" t="s">
        <v>401</v>
      </c>
      <c r="E13" s="150">
        <f>SUBTOTAL(9,E14:E14)</f>
        <v>178000</v>
      </c>
      <c r="F13" s="154"/>
      <c r="G13" s="154"/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/>
      <c r="N13" s="154">
        <f t="shared" si="0"/>
        <v>-178000</v>
      </c>
    </row>
    <row r="14" spans="1:14" s="156" customFormat="1" ht="15" outlineLevel="2">
      <c r="A14" s="152">
        <v>2012</v>
      </c>
      <c r="B14" s="141" t="s">
        <v>352</v>
      </c>
      <c r="C14" s="142">
        <v>41113</v>
      </c>
      <c r="D14" s="143" t="s">
        <v>351</v>
      </c>
      <c r="E14" s="150">
        <v>178000</v>
      </c>
      <c r="F14" s="154"/>
      <c r="G14" s="154">
        <f t="shared" si="1"/>
        <v>178000</v>
      </c>
      <c r="H14" s="155"/>
      <c r="I14" s="155"/>
      <c r="J14" s="155"/>
      <c r="K14" s="154"/>
      <c r="L14" s="154"/>
      <c r="M14" s="154"/>
      <c r="N14" s="154">
        <f t="shared" si="0"/>
        <v>0</v>
      </c>
    </row>
    <row r="15" spans="1:14" s="156" customFormat="1" ht="15" outlineLevel="1">
      <c r="A15" s="152"/>
      <c r="B15" s="143"/>
      <c r="C15" s="142"/>
      <c r="D15" s="153" t="s">
        <v>402</v>
      </c>
      <c r="E15" s="157">
        <f>SUBTOTAL(9,E16:E17)</f>
        <v>460000</v>
      </c>
      <c r="F15" s="154"/>
      <c r="G15" s="154"/>
      <c r="H15" s="155">
        <v>0</v>
      </c>
      <c r="I15" s="155">
        <v>0</v>
      </c>
      <c r="J15" s="155">
        <v>0</v>
      </c>
      <c r="K15" s="154">
        <v>0</v>
      </c>
      <c r="L15" s="154">
        <v>0</v>
      </c>
      <c r="M15" s="154"/>
      <c r="N15" s="154">
        <f t="shared" si="0"/>
        <v>-460000</v>
      </c>
    </row>
    <row r="16" spans="1:14" s="156" customFormat="1" ht="15" outlineLevel="2">
      <c r="A16" s="152">
        <v>2012</v>
      </c>
      <c r="B16" s="143" t="s">
        <v>381</v>
      </c>
      <c r="C16" s="142">
        <v>41232</v>
      </c>
      <c r="D16" s="143" t="s">
        <v>382</v>
      </c>
      <c r="E16" s="157">
        <v>115000</v>
      </c>
      <c r="F16" s="154"/>
      <c r="G16" s="154">
        <f t="shared" si="1"/>
        <v>115000</v>
      </c>
      <c r="H16" s="155"/>
      <c r="I16" s="155"/>
      <c r="J16" s="155"/>
      <c r="K16" s="154"/>
      <c r="L16" s="154"/>
      <c r="M16" s="154"/>
      <c r="N16" s="154">
        <f t="shared" si="0"/>
        <v>0</v>
      </c>
    </row>
    <row r="17" spans="1:14" s="156" customFormat="1" ht="15" outlineLevel="2">
      <c r="A17" s="152">
        <v>2012</v>
      </c>
      <c r="B17" s="143" t="s">
        <v>391</v>
      </c>
      <c r="C17" s="142">
        <v>41243</v>
      </c>
      <c r="D17" s="143" t="s">
        <v>382</v>
      </c>
      <c r="E17" s="157">
        <v>345000</v>
      </c>
      <c r="F17" s="154"/>
      <c r="G17" s="154">
        <f t="shared" si="1"/>
        <v>268000</v>
      </c>
      <c r="H17" s="155"/>
      <c r="I17" s="155">
        <v>77000</v>
      </c>
      <c r="J17" s="155"/>
      <c r="K17" s="154"/>
      <c r="L17" s="154"/>
      <c r="M17" s="154"/>
      <c r="N17" s="154">
        <f t="shared" si="0"/>
        <v>0</v>
      </c>
    </row>
    <row r="18" spans="1:14" s="156" customFormat="1" ht="15" outlineLevel="1">
      <c r="A18" s="152"/>
      <c r="B18" s="143"/>
      <c r="C18" s="142"/>
      <c r="D18" s="153" t="s">
        <v>403</v>
      </c>
      <c r="E18" s="157">
        <f>SUBTOTAL(9,E19:E19)</f>
        <v>313823.94</v>
      </c>
      <c r="F18" s="154"/>
      <c r="G18" s="154"/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/>
      <c r="N18" s="154">
        <f t="shared" si="0"/>
        <v>-313823.94</v>
      </c>
    </row>
    <row r="19" spans="1:14" s="156" customFormat="1" ht="15" outlineLevel="2">
      <c r="A19" s="152">
        <v>2012</v>
      </c>
      <c r="B19" s="143" t="s">
        <v>375</v>
      </c>
      <c r="C19" s="142">
        <v>41220</v>
      </c>
      <c r="D19" s="143" t="s">
        <v>377</v>
      </c>
      <c r="E19" s="157">
        <v>313823.94</v>
      </c>
      <c r="F19" s="154"/>
      <c r="G19" s="154">
        <f t="shared" si="1"/>
        <v>313823.94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/>
      <c r="N19" s="154">
        <f t="shared" si="0"/>
        <v>0</v>
      </c>
    </row>
    <row r="20" spans="1:14" s="156" customFormat="1" ht="15" outlineLevel="1">
      <c r="A20" s="152"/>
      <c r="B20" s="143"/>
      <c r="C20" s="142"/>
      <c r="D20" s="153" t="s">
        <v>404</v>
      </c>
      <c r="E20" s="157">
        <f>SUBTOTAL(9,E21:E21)</f>
        <v>353051.94</v>
      </c>
      <c r="F20" s="154"/>
      <c r="G20" s="154"/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/>
      <c r="N20" s="154">
        <f t="shared" si="0"/>
        <v>-353051.94</v>
      </c>
    </row>
    <row r="21" spans="1:14" s="156" customFormat="1" ht="15" outlineLevel="2">
      <c r="A21" s="152">
        <v>2012</v>
      </c>
      <c r="B21" s="143" t="s">
        <v>374</v>
      </c>
      <c r="C21" s="142">
        <v>41220</v>
      </c>
      <c r="D21" s="143" t="s">
        <v>376</v>
      </c>
      <c r="E21" s="157">
        <v>353051.94</v>
      </c>
      <c r="F21" s="154"/>
      <c r="G21" s="154">
        <f t="shared" si="1"/>
        <v>353051.94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/>
      <c r="N21" s="154">
        <f t="shared" si="0"/>
        <v>0</v>
      </c>
    </row>
    <row r="22" spans="1:14" s="156" customFormat="1" ht="15" outlineLevel="1">
      <c r="A22" s="152"/>
      <c r="B22" s="149"/>
      <c r="C22" s="148"/>
      <c r="D22" s="153" t="s">
        <v>405</v>
      </c>
      <c r="E22" s="157">
        <f>SUBTOTAL(9,E23:E26)</f>
        <v>325000</v>
      </c>
      <c r="F22" s="154"/>
      <c r="G22" s="154"/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/>
      <c r="N22" s="154">
        <f t="shared" si="0"/>
        <v>-325000</v>
      </c>
    </row>
    <row r="23" spans="1:14" s="156" customFormat="1" ht="15" outlineLevel="2">
      <c r="A23" s="152">
        <v>2012</v>
      </c>
      <c r="B23" s="149" t="s">
        <v>378</v>
      </c>
      <c r="C23" s="148">
        <v>41227</v>
      </c>
      <c r="D23" s="143" t="s">
        <v>353</v>
      </c>
      <c r="E23" s="157">
        <v>-195000</v>
      </c>
      <c r="F23" s="154"/>
      <c r="G23" s="154">
        <f t="shared" si="1"/>
        <v>-195000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/>
      <c r="N23" s="154">
        <f t="shared" si="0"/>
        <v>0</v>
      </c>
    </row>
    <row r="24" spans="1:14" s="156" customFormat="1" ht="15" outlineLevel="2">
      <c r="A24" s="152">
        <v>2012</v>
      </c>
      <c r="B24" s="143" t="s">
        <v>392</v>
      </c>
      <c r="C24" s="142">
        <v>41243</v>
      </c>
      <c r="D24" s="143" t="s">
        <v>353</v>
      </c>
      <c r="E24" s="157">
        <v>130000</v>
      </c>
      <c r="F24" s="154"/>
      <c r="G24" s="154">
        <f t="shared" si="1"/>
        <v>130000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/>
      <c r="N24" s="154">
        <f t="shared" si="0"/>
        <v>0</v>
      </c>
    </row>
    <row r="25" spans="1:14" s="156" customFormat="1" ht="15" outlineLevel="2">
      <c r="A25" s="152">
        <v>2012</v>
      </c>
      <c r="B25" s="141" t="s">
        <v>354</v>
      </c>
      <c r="C25" s="142">
        <v>41128</v>
      </c>
      <c r="D25" s="143" t="s">
        <v>353</v>
      </c>
      <c r="E25" s="150">
        <v>195000</v>
      </c>
      <c r="F25" s="154"/>
      <c r="G25" s="154">
        <f t="shared" si="1"/>
        <v>195000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/>
      <c r="N25" s="154">
        <f t="shared" si="0"/>
        <v>0</v>
      </c>
    </row>
    <row r="26" spans="1:14" s="156" customFormat="1" ht="15" outlineLevel="2">
      <c r="A26" s="152">
        <v>2012</v>
      </c>
      <c r="B26" s="143" t="s">
        <v>379</v>
      </c>
      <c r="C26" s="142">
        <v>41227</v>
      </c>
      <c r="D26" s="143" t="s">
        <v>353</v>
      </c>
      <c r="E26" s="157">
        <v>195000</v>
      </c>
      <c r="F26" s="154"/>
      <c r="G26" s="154">
        <f t="shared" si="1"/>
        <v>195000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/>
      <c r="N26" s="154">
        <f t="shared" si="0"/>
        <v>0</v>
      </c>
    </row>
    <row r="27" spans="1:14" s="156" customFormat="1" ht="15" outlineLevel="1">
      <c r="A27" s="152"/>
      <c r="B27" s="141"/>
      <c r="C27" s="142"/>
      <c r="D27" s="153" t="s">
        <v>406</v>
      </c>
      <c r="E27" s="150">
        <f>SUBTOTAL(9,E28:E28)</f>
        <v>25000</v>
      </c>
      <c r="F27" s="154"/>
      <c r="G27" s="154"/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/>
      <c r="N27" s="154">
        <f t="shared" si="0"/>
        <v>-25000</v>
      </c>
    </row>
    <row r="28" spans="1:14" s="156" customFormat="1" ht="15" outlineLevel="2">
      <c r="A28" s="152">
        <v>2012</v>
      </c>
      <c r="B28" s="141" t="s">
        <v>51</v>
      </c>
      <c r="C28" s="142">
        <v>41045</v>
      </c>
      <c r="D28" s="143" t="s">
        <v>334</v>
      </c>
      <c r="E28" s="150">
        <v>25000</v>
      </c>
      <c r="F28" s="154"/>
      <c r="G28" s="154">
        <f t="shared" si="1"/>
        <v>25000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/>
      <c r="N28" s="154">
        <f t="shared" si="0"/>
        <v>0</v>
      </c>
    </row>
    <row r="29" spans="1:14" s="156" customFormat="1" ht="15" outlineLevel="1">
      <c r="A29" s="152"/>
      <c r="B29" s="141"/>
      <c r="C29" s="142"/>
      <c r="D29" s="153" t="s">
        <v>407</v>
      </c>
      <c r="E29" s="150">
        <f>SUBTOTAL(9,E30:E31)</f>
        <v>124500</v>
      </c>
      <c r="F29" s="154"/>
      <c r="G29" s="154"/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/>
      <c r="N29" s="154">
        <f t="shared" si="0"/>
        <v>-124500</v>
      </c>
    </row>
    <row r="30" spans="1:14" s="156" customFormat="1" ht="15" outlineLevel="2">
      <c r="A30" s="152">
        <v>2012</v>
      </c>
      <c r="B30" s="141" t="s">
        <v>326</v>
      </c>
      <c r="C30" s="142">
        <v>40982</v>
      </c>
      <c r="D30" s="143" t="s">
        <v>327</v>
      </c>
      <c r="E30" s="150">
        <v>57000</v>
      </c>
      <c r="F30" s="154"/>
      <c r="G30" s="154">
        <f t="shared" si="1"/>
        <v>57000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/>
      <c r="N30" s="154">
        <f t="shared" si="0"/>
        <v>0</v>
      </c>
    </row>
    <row r="31" spans="1:14" s="156" customFormat="1" ht="15" outlineLevel="2">
      <c r="A31" s="152">
        <v>2012</v>
      </c>
      <c r="B31" s="143" t="s">
        <v>385</v>
      </c>
      <c r="C31" s="142">
        <v>41235</v>
      </c>
      <c r="D31" s="143" t="s">
        <v>327</v>
      </c>
      <c r="E31" s="157">
        <v>67500</v>
      </c>
      <c r="F31" s="154"/>
      <c r="G31" s="154">
        <f t="shared" si="1"/>
        <v>67500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/>
      <c r="N31" s="154">
        <f t="shared" si="0"/>
        <v>0</v>
      </c>
    </row>
    <row r="32" spans="1:14" s="156" customFormat="1" ht="15" outlineLevel="1">
      <c r="A32" s="152"/>
      <c r="B32" s="141"/>
      <c r="C32" s="142"/>
      <c r="D32" s="153" t="s">
        <v>408</v>
      </c>
      <c r="E32" s="150">
        <f>SUBTOTAL(9,E33:E34)</f>
        <v>510000</v>
      </c>
      <c r="F32" s="154"/>
      <c r="G32" s="154"/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/>
      <c r="N32" s="154">
        <f t="shared" si="0"/>
        <v>-510000</v>
      </c>
    </row>
    <row r="33" spans="1:14" s="156" customFormat="1" ht="15" outlineLevel="2">
      <c r="A33" s="152">
        <v>2012</v>
      </c>
      <c r="B33" s="141" t="s">
        <v>49</v>
      </c>
      <c r="C33" s="142">
        <v>41045</v>
      </c>
      <c r="D33" s="143" t="s">
        <v>316</v>
      </c>
      <c r="E33" s="150">
        <v>255000</v>
      </c>
      <c r="F33" s="154"/>
      <c r="G33" s="154">
        <f t="shared" si="1"/>
        <v>255000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/>
      <c r="N33" s="154">
        <f t="shared" si="0"/>
        <v>0</v>
      </c>
    </row>
    <row r="34" spans="1:14" s="156" customFormat="1" ht="15" outlineLevel="2">
      <c r="A34" s="152">
        <v>2012</v>
      </c>
      <c r="B34" s="141" t="s">
        <v>335</v>
      </c>
      <c r="C34" s="142">
        <v>41060</v>
      </c>
      <c r="D34" s="143" t="s">
        <v>316</v>
      </c>
      <c r="E34" s="150">
        <v>255000</v>
      </c>
      <c r="F34" s="154"/>
      <c r="G34" s="154">
        <f t="shared" si="1"/>
        <v>255000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/>
      <c r="N34" s="154">
        <f t="shared" si="0"/>
        <v>0</v>
      </c>
    </row>
    <row r="35" spans="1:14" s="156" customFormat="1" ht="15" outlineLevel="1">
      <c r="A35" s="152"/>
      <c r="B35" s="141"/>
      <c r="C35" s="142"/>
      <c r="D35" s="153" t="s">
        <v>409</v>
      </c>
      <c r="E35" s="159">
        <f>SUBTOTAL(9,E36:E37)</f>
        <v>90000</v>
      </c>
      <c r="F35" s="154"/>
      <c r="G35" s="154"/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/>
      <c r="N35" s="154">
        <f t="shared" si="0"/>
        <v>-90000</v>
      </c>
    </row>
    <row r="36" spans="1:14" s="156" customFormat="1" ht="15" outlineLevel="2">
      <c r="A36" s="152">
        <v>2012</v>
      </c>
      <c r="B36" s="141" t="s">
        <v>361</v>
      </c>
      <c r="C36" s="142">
        <v>41169</v>
      </c>
      <c r="D36" s="143" t="s">
        <v>362</v>
      </c>
      <c r="E36" s="159">
        <v>30000</v>
      </c>
      <c r="F36" s="154"/>
      <c r="G36" s="154">
        <f t="shared" si="1"/>
        <v>30000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/>
      <c r="N36" s="154">
        <f t="shared" si="0"/>
        <v>0</v>
      </c>
    </row>
    <row r="37" spans="1:14" s="156" customFormat="1" ht="15" outlineLevel="2">
      <c r="A37" s="152">
        <v>2012</v>
      </c>
      <c r="B37" s="141" t="s">
        <v>363</v>
      </c>
      <c r="C37" s="142">
        <v>41169</v>
      </c>
      <c r="D37" s="143" t="s">
        <v>362</v>
      </c>
      <c r="E37" s="159">
        <v>60000</v>
      </c>
      <c r="F37" s="154"/>
      <c r="G37" s="154">
        <f t="shared" si="1"/>
        <v>60000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/>
      <c r="N37" s="154">
        <f t="shared" si="0"/>
        <v>0</v>
      </c>
    </row>
    <row r="38" spans="1:14" s="156" customFormat="1" ht="15" outlineLevel="1">
      <c r="A38" s="152"/>
      <c r="B38" s="141"/>
      <c r="C38" s="142"/>
      <c r="D38" s="153" t="s">
        <v>410</v>
      </c>
      <c r="E38" s="150">
        <f>SUBTOTAL(9,E39:E39)</f>
        <v>140000</v>
      </c>
      <c r="F38" s="154"/>
      <c r="G38" s="154"/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/>
      <c r="N38" s="154">
        <f t="shared" si="0"/>
        <v>-140000</v>
      </c>
    </row>
    <row r="39" spans="1:14" s="156" customFormat="1" ht="15" outlineLevel="2">
      <c r="A39" s="152">
        <v>2012</v>
      </c>
      <c r="B39" s="141" t="s">
        <v>358</v>
      </c>
      <c r="C39" s="142">
        <v>41129</v>
      </c>
      <c r="D39" s="143" t="s">
        <v>357</v>
      </c>
      <c r="E39" s="150">
        <v>140000</v>
      </c>
      <c r="F39" s="154"/>
      <c r="G39" s="154">
        <f t="shared" si="1"/>
        <v>140000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/>
      <c r="N39" s="154">
        <f t="shared" si="0"/>
        <v>0</v>
      </c>
    </row>
    <row r="40" spans="1:14" s="156" customFormat="1" ht="15" outlineLevel="1">
      <c r="A40" s="152"/>
      <c r="B40" s="141"/>
      <c r="C40" s="142"/>
      <c r="D40" s="153" t="s">
        <v>411</v>
      </c>
      <c r="E40" s="150">
        <f>SUBTOTAL(9,E41:E41)</f>
        <v>58000</v>
      </c>
      <c r="F40" s="154"/>
      <c r="G40" s="154"/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/>
      <c r="N40" s="154">
        <f t="shared" si="0"/>
        <v>-58000</v>
      </c>
    </row>
    <row r="41" spans="1:14" s="156" customFormat="1" ht="15" outlineLevel="2">
      <c r="A41" s="152">
        <v>2012</v>
      </c>
      <c r="B41" s="141" t="s">
        <v>319</v>
      </c>
      <c r="C41" s="142">
        <v>40934</v>
      </c>
      <c r="D41" s="143" t="s">
        <v>314</v>
      </c>
      <c r="E41" s="150">
        <v>58000</v>
      </c>
      <c r="F41" s="154"/>
      <c r="G41" s="154">
        <f t="shared" si="1"/>
        <v>58000</v>
      </c>
      <c r="H41" s="155"/>
      <c r="I41" s="155"/>
      <c r="J41" s="155"/>
      <c r="K41" s="154"/>
      <c r="L41" s="154"/>
      <c r="M41" s="154"/>
      <c r="N41" s="154">
        <f t="shared" si="0"/>
        <v>0</v>
      </c>
    </row>
    <row r="42" spans="1:14" s="156" customFormat="1" ht="15" outlineLevel="1">
      <c r="A42" s="152"/>
      <c r="B42" s="143"/>
      <c r="C42" s="142"/>
      <c r="D42" s="153" t="s">
        <v>412</v>
      </c>
      <c r="E42" s="157">
        <f>SUBTOTAL(9,E43:E43)</f>
        <v>41000</v>
      </c>
      <c r="F42" s="154"/>
      <c r="G42" s="154"/>
      <c r="H42" s="155"/>
      <c r="I42" s="155">
        <v>0</v>
      </c>
      <c r="J42" s="155">
        <v>0</v>
      </c>
      <c r="K42" s="155">
        <v>0</v>
      </c>
      <c r="L42" s="155">
        <v>0</v>
      </c>
      <c r="M42" s="155"/>
      <c r="N42" s="154">
        <f t="shared" si="0"/>
        <v>-41000</v>
      </c>
    </row>
    <row r="43" spans="1:14" s="156" customFormat="1" ht="15" outlineLevel="2">
      <c r="A43" s="152">
        <v>2012</v>
      </c>
      <c r="B43" s="143" t="s">
        <v>397</v>
      </c>
      <c r="C43" s="142">
        <v>41260</v>
      </c>
      <c r="D43" s="143" t="s">
        <v>284</v>
      </c>
      <c r="E43" s="157">
        <v>41000</v>
      </c>
      <c r="F43" s="154"/>
      <c r="H43" s="155">
        <f>+E43-SUM(H43:L43)</f>
        <v>41000</v>
      </c>
      <c r="I43" s="155">
        <v>0</v>
      </c>
      <c r="J43" s="155">
        <v>0</v>
      </c>
      <c r="K43" s="155">
        <v>0</v>
      </c>
      <c r="L43" s="155">
        <v>0</v>
      </c>
      <c r="M43" s="155"/>
      <c r="N43" s="154">
        <f>+SUM(H43:M43)-E43</f>
        <v>0</v>
      </c>
    </row>
    <row r="44" spans="1:14" s="156" customFormat="1" ht="15" outlineLevel="1">
      <c r="A44" s="152"/>
      <c r="B44" s="147"/>
      <c r="C44" s="148"/>
      <c r="D44" s="153" t="s">
        <v>413</v>
      </c>
      <c r="E44" s="150">
        <f>SUBTOTAL(9,E45:E49)</f>
        <v>800768.74</v>
      </c>
      <c r="F44" s="154"/>
      <c r="G44" s="154">
        <f t="shared" si="1"/>
        <v>640768.74</v>
      </c>
      <c r="H44" s="155">
        <v>40000</v>
      </c>
      <c r="I44" s="155">
        <v>80000</v>
      </c>
      <c r="J44" s="155">
        <v>40000</v>
      </c>
      <c r="K44" s="155">
        <v>0</v>
      </c>
      <c r="L44" s="155">
        <v>0</v>
      </c>
      <c r="M44" s="155"/>
      <c r="N44" s="154">
        <f t="shared" si="0"/>
        <v>0</v>
      </c>
    </row>
    <row r="45" spans="1:14" s="156" customFormat="1" ht="15" outlineLevel="2">
      <c r="A45" s="152">
        <v>2012</v>
      </c>
      <c r="B45" s="147" t="s">
        <v>50</v>
      </c>
      <c r="C45" s="148">
        <v>41045</v>
      </c>
      <c r="D45" s="143" t="s">
        <v>332</v>
      </c>
      <c r="E45" s="150">
        <v>-763766.9</v>
      </c>
      <c r="F45" s="154"/>
      <c r="G45" s="154"/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/>
      <c r="N45" s="154">
        <f t="shared" si="0"/>
        <v>763766.9</v>
      </c>
    </row>
    <row r="46" spans="1:14" s="156" customFormat="1" ht="15" outlineLevel="2">
      <c r="A46" s="152">
        <v>2012</v>
      </c>
      <c r="B46" s="141" t="s">
        <v>340</v>
      </c>
      <c r="C46" s="142">
        <v>41085</v>
      </c>
      <c r="D46" s="143" t="s">
        <v>332</v>
      </c>
      <c r="E46" s="150">
        <v>20019.22</v>
      </c>
      <c r="F46" s="154"/>
      <c r="G46" s="154"/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/>
      <c r="N46" s="154">
        <f t="shared" si="0"/>
        <v>-20019.22</v>
      </c>
    </row>
    <row r="47" spans="1:14" s="156" customFormat="1" ht="15" outlineLevel="2">
      <c r="A47" s="152">
        <v>2012</v>
      </c>
      <c r="B47" s="141" t="s">
        <v>342</v>
      </c>
      <c r="C47" s="142">
        <v>41085</v>
      </c>
      <c r="D47" s="143" t="s">
        <v>332</v>
      </c>
      <c r="E47" s="150">
        <f>380365.15</f>
        <v>380365.15</v>
      </c>
      <c r="F47" s="154"/>
      <c r="G47" s="154"/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/>
      <c r="N47" s="154">
        <f t="shared" si="0"/>
        <v>-380365.15</v>
      </c>
    </row>
    <row r="48" spans="1:14" s="156" customFormat="1" ht="15" outlineLevel="2">
      <c r="A48" s="152">
        <v>2012</v>
      </c>
      <c r="B48" s="141" t="s">
        <v>341</v>
      </c>
      <c r="C48" s="142">
        <v>41085</v>
      </c>
      <c r="D48" s="143" t="s">
        <v>332</v>
      </c>
      <c r="E48" s="150">
        <f>400384.37</f>
        <v>400384.37</v>
      </c>
      <c r="F48" s="154"/>
      <c r="G48" s="154"/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/>
      <c r="N48" s="154">
        <f t="shared" si="0"/>
        <v>-400384.37</v>
      </c>
    </row>
    <row r="49" spans="1:14" s="156" customFormat="1" ht="15" outlineLevel="2">
      <c r="A49" s="152">
        <v>2012</v>
      </c>
      <c r="B49" s="141" t="s">
        <v>42</v>
      </c>
      <c r="C49" s="142">
        <v>41017</v>
      </c>
      <c r="D49" s="143" t="s">
        <v>332</v>
      </c>
      <c r="E49" s="150">
        <v>763766.9</v>
      </c>
      <c r="F49" s="154"/>
      <c r="G49" s="154"/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/>
      <c r="N49" s="154">
        <f t="shared" si="0"/>
        <v>-763766.9</v>
      </c>
    </row>
    <row r="50" spans="1:14" s="156" customFormat="1" ht="15" outlineLevel="1">
      <c r="A50" s="152"/>
      <c r="B50" s="143"/>
      <c r="C50" s="142"/>
      <c r="D50" s="153" t="s">
        <v>414</v>
      </c>
      <c r="E50" s="157">
        <f>SUBTOTAL(9,E51:E56)</f>
        <v>358000</v>
      </c>
      <c r="F50" s="154"/>
      <c r="G50" s="154"/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/>
      <c r="N50" s="154">
        <f t="shared" si="0"/>
        <v>-358000</v>
      </c>
    </row>
    <row r="51" spans="1:14" s="156" customFormat="1" ht="15" outlineLevel="2">
      <c r="A51" s="152">
        <v>2012</v>
      </c>
      <c r="B51" s="143" t="s">
        <v>380</v>
      </c>
      <c r="C51" s="142">
        <v>41227</v>
      </c>
      <c r="D51" s="143" t="s">
        <v>331</v>
      </c>
      <c r="E51" s="157">
        <v>10000</v>
      </c>
      <c r="F51" s="154"/>
      <c r="G51" s="154">
        <f t="shared" si="1"/>
        <v>10000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/>
      <c r="N51" s="154">
        <f t="shared" si="0"/>
        <v>0</v>
      </c>
    </row>
    <row r="52" spans="1:14" s="156" customFormat="1" ht="15" outlineLevel="2">
      <c r="A52" s="152">
        <v>2012</v>
      </c>
      <c r="B52" s="141" t="s">
        <v>367</v>
      </c>
      <c r="C52" s="142">
        <v>41199</v>
      </c>
      <c r="D52" s="143" t="s">
        <v>331</v>
      </c>
      <c r="E52" s="158">
        <v>30000</v>
      </c>
      <c r="F52" s="154"/>
      <c r="G52" s="154">
        <f t="shared" si="1"/>
        <v>30000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/>
      <c r="N52" s="154">
        <f t="shared" si="0"/>
        <v>0</v>
      </c>
    </row>
    <row r="53" spans="1:14" s="156" customFormat="1" ht="15" outlineLevel="2">
      <c r="A53" s="152">
        <v>2012</v>
      </c>
      <c r="B53" s="141" t="s">
        <v>355</v>
      </c>
      <c r="C53" s="142">
        <v>41128</v>
      </c>
      <c r="D53" s="143" t="s">
        <v>331</v>
      </c>
      <c r="E53" s="150">
        <v>38000</v>
      </c>
      <c r="F53" s="154"/>
      <c r="G53" s="154">
        <f t="shared" si="1"/>
        <v>38000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/>
      <c r="N53" s="154">
        <f t="shared" si="0"/>
        <v>0</v>
      </c>
    </row>
    <row r="54" spans="1:14" s="156" customFormat="1" ht="15" outlineLevel="2">
      <c r="A54" s="152">
        <v>2012</v>
      </c>
      <c r="B54" s="141" t="s">
        <v>356</v>
      </c>
      <c r="C54" s="142">
        <v>41128</v>
      </c>
      <c r="D54" s="143" t="s">
        <v>331</v>
      </c>
      <c r="E54" s="150">
        <v>45000</v>
      </c>
      <c r="F54" s="154"/>
      <c r="G54" s="154">
        <f t="shared" si="1"/>
        <v>45000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/>
      <c r="N54" s="154">
        <f t="shared" si="0"/>
        <v>0</v>
      </c>
    </row>
    <row r="55" spans="1:14" s="156" customFormat="1" ht="16.5" customHeight="1" outlineLevel="2">
      <c r="A55" s="152">
        <v>2012</v>
      </c>
      <c r="B55" s="143" t="s">
        <v>394</v>
      </c>
      <c r="C55" s="142">
        <v>41255</v>
      </c>
      <c r="D55" s="143" t="s">
        <v>331</v>
      </c>
      <c r="E55" s="157">
        <v>45000</v>
      </c>
      <c r="F55" s="154"/>
      <c r="G55" s="154">
        <f t="shared" si="1"/>
        <v>45000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/>
      <c r="N55" s="154">
        <f t="shared" si="0"/>
        <v>0</v>
      </c>
    </row>
    <row r="56" spans="1:14" s="156" customFormat="1" ht="15" outlineLevel="2">
      <c r="A56" s="152">
        <v>2012</v>
      </c>
      <c r="B56" s="141" t="s">
        <v>330</v>
      </c>
      <c r="C56" s="142">
        <v>40999</v>
      </c>
      <c r="D56" s="143" t="s">
        <v>331</v>
      </c>
      <c r="E56" s="150">
        <v>190000</v>
      </c>
      <c r="F56" s="154"/>
      <c r="G56" s="154">
        <f t="shared" si="1"/>
        <v>190000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/>
      <c r="N56" s="154">
        <f t="shared" si="0"/>
        <v>0</v>
      </c>
    </row>
    <row r="57" spans="1:14" s="156" customFormat="1" ht="16.5" customHeight="1" outlineLevel="1">
      <c r="A57" s="152"/>
      <c r="B57" s="141"/>
      <c r="C57" s="142"/>
      <c r="D57" s="153" t="s">
        <v>415</v>
      </c>
      <c r="E57" s="158">
        <f>SUBTOTAL(9,E58:E59)</f>
        <v>390000</v>
      </c>
      <c r="F57" s="154"/>
      <c r="G57" s="154"/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/>
      <c r="N57" s="154">
        <f t="shared" si="0"/>
        <v>-390000</v>
      </c>
    </row>
    <row r="58" spans="1:14" s="156" customFormat="1" ht="16.5" customHeight="1" outlineLevel="2">
      <c r="A58" s="152">
        <v>2012</v>
      </c>
      <c r="B58" s="141" t="s">
        <v>372</v>
      </c>
      <c r="C58" s="142">
        <v>41213</v>
      </c>
      <c r="D58" s="143" t="s">
        <v>373</v>
      </c>
      <c r="E58" s="158">
        <v>117000</v>
      </c>
      <c r="F58" s="154"/>
      <c r="G58" s="154">
        <f t="shared" si="1"/>
        <v>117000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/>
      <c r="N58" s="154">
        <f t="shared" si="0"/>
        <v>0</v>
      </c>
    </row>
    <row r="59" spans="1:14" s="156" customFormat="1" ht="16.5" customHeight="1" outlineLevel="2">
      <c r="A59" s="152">
        <v>2012</v>
      </c>
      <c r="B59" s="143" t="s">
        <v>384</v>
      </c>
      <c r="C59" s="142">
        <v>41233</v>
      </c>
      <c r="D59" s="143" t="s">
        <v>373</v>
      </c>
      <c r="E59" s="157">
        <v>273000</v>
      </c>
      <c r="F59" s="154"/>
      <c r="G59" s="154">
        <f t="shared" si="1"/>
        <v>273000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/>
      <c r="N59" s="154">
        <f t="shared" si="0"/>
        <v>0</v>
      </c>
    </row>
    <row r="60" spans="1:14" s="156" customFormat="1" ht="16.5" customHeight="1" outlineLevel="1">
      <c r="A60" s="152"/>
      <c r="B60" s="141"/>
      <c r="C60" s="142"/>
      <c r="D60" s="153" t="s">
        <v>416</v>
      </c>
      <c r="E60" s="150">
        <f>SUBTOTAL(9,E61:E61)</f>
        <v>1200000</v>
      </c>
      <c r="F60" s="154"/>
      <c r="G60" s="154">
        <f t="shared" si="1"/>
        <v>900000</v>
      </c>
      <c r="H60" s="155">
        <v>62500</v>
      </c>
      <c r="I60" s="155">
        <v>150000</v>
      </c>
      <c r="J60" s="155">
        <v>87500</v>
      </c>
      <c r="K60" s="155">
        <v>0</v>
      </c>
      <c r="L60" s="155">
        <v>0</v>
      </c>
      <c r="M60" s="155"/>
      <c r="N60" s="154">
        <f t="shared" si="0"/>
        <v>0</v>
      </c>
    </row>
    <row r="61" spans="1:14" s="156" customFormat="1" ht="16.5" customHeight="1" outlineLevel="2">
      <c r="A61" s="152">
        <v>2012</v>
      </c>
      <c r="B61" s="141" t="s">
        <v>107</v>
      </c>
      <c r="C61" s="142">
        <v>41018</v>
      </c>
      <c r="D61" s="143" t="s">
        <v>333</v>
      </c>
      <c r="E61" s="150">
        <v>1200000</v>
      </c>
      <c r="F61" s="154"/>
      <c r="G61" s="154"/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/>
      <c r="N61" s="154">
        <f t="shared" si="0"/>
        <v>-1200000</v>
      </c>
    </row>
    <row r="62" spans="1:14" s="156" customFormat="1" ht="16.5" customHeight="1" outlineLevel="1">
      <c r="A62" s="152"/>
      <c r="B62" s="141"/>
      <c r="C62" s="142"/>
      <c r="D62" s="153" t="s">
        <v>417</v>
      </c>
      <c r="E62" s="150">
        <f>SUBTOTAL(9,E63:E64)</f>
        <v>960000</v>
      </c>
      <c r="F62" s="154"/>
      <c r="G62" s="154">
        <f t="shared" si="1"/>
        <v>869000</v>
      </c>
      <c r="H62" s="155">
        <v>15000</v>
      </c>
      <c r="I62" s="155">
        <v>76000</v>
      </c>
      <c r="J62" s="155"/>
      <c r="K62" s="155">
        <v>0</v>
      </c>
      <c r="L62" s="155">
        <v>0</v>
      </c>
      <c r="M62" s="155"/>
      <c r="N62" s="154">
        <f t="shared" si="0"/>
        <v>0</v>
      </c>
    </row>
    <row r="63" spans="1:14" s="156" customFormat="1" ht="16.5" customHeight="1" outlineLevel="2">
      <c r="A63" s="152">
        <v>2012</v>
      </c>
      <c r="B63" s="141" t="s">
        <v>344</v>
      </c>
      <c r="C63" s="142">
        <v>41092</v>
      </c>
      <c r="D63" s="143" t="s">
        <v>345</v>
      </c>
      <c r="E63" s="150">
        <v>480000</v>
      </c>
      <c r="F63" s="154"/>
      <c r="G63" s="154"/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/>
      <c r="N63" s="154">
        <f t="shared" si="0"/>
        <v>-480000</v>
      </c>
    </row>
    <row r="64" spans="1:14" s="156" customFormat="1" ht="16.5" customHeight="1" outlineLevel="2">
      <c r="A64" s="152">
        <v>2012</v>
      </c>
      <c r="B64" s="141" t="s">
        <v>360</v>
      </c>
      <c r="C64" s="142">
        <v>41157</v>
      </c>
      <c r="D64" s="143" t="s">
        <v>345</v>
      </c>
      <c r="E64" s="159">
        <v>480000</v>
      </c>
      <c r="F64" s="154"/>
      <c r="G64" s="154"/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/>
      <c r="N64" s="154">
        <f t="shared" si="0"/>
        <v>-480000</v>
      </c>
    </row>
    <row r="65" spans="1:14" s="156" customFormat="1" ht="15" outlineLevel="1">
      <c r="A65" s="152"/>
      <c r="B65" s="141"/>
      <c r="C65" s="142"/>
      <c r="D65" s="153" t="s">
        <v>418</v>
      </c>
      <c r="E65" s="150">
        <f>SUBTOTAL(9,E66:E66)</f>
        <v>197720</v>
      </c>
      <c r="F65" s="154"/>
      <c r="G65" s="154"/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/>
      <c r="N65" s="154">
        <f t="shared" si="0"/>
        <v>-197720</v>
      </c>
    </row>
    <row r="66" spans="1:14" s="156" customFormat="1" ht="15" outlineLevel="2">
      <c r="A66" s="152">
        <v>2012</v>
      </c>
      <c r="B66" s="141" t="s">
        <v>328</v>
      </c>
      <c r="C66" s="142">
        <v>40988</v>
      </c>
      <c r="D66" s="143" t="s">
        <v>329</v>
      </c>
      <c r="E66" s="150">
        <v>197720</v>
      </c>
      <c r="F66" s="154"/>
      <c r="G66" s="154">
        <f t="shared" si="1"/>
        <v>197720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/>
      <c r="N66" s="154">
        <f t="shared" si="0"/>
        <v>0</v>
      </c>
    </row>
    <row r="67" spans="1:14" s="156" customFormat="1" ht="15" outlineLevel="1">
      <c r="A67" s="152"/>
      <c r="B67" s="141"/>
      <c r="C67" s="142"/>
      <c r="D67" s="153" t="s">
        <v>419</v>
      </c>
      <c r="E67" s="150">
        <f>SUBTOTAL(9,E68:E68)</f>
        <v>99600</v>
      </c>
      <c r="F67" s="154"/>
      <c r="G67" s="154"/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/>
      <c r="N67" s="154">
        <f aca="true" t="shared" si="2" ref="N67:N85">+SUM(G67:M67)-E67</f>
        <v>-99600</v>
      </c>
    </row>
    <row r="68" spans="1:14" s="156" customFormat="1" ht="15" outlineLevel="2">
      <c r="A68" s="152">
        <v>2012</v>
      </c>
      <c r="B68" s="141" t="s">
        <v>325</v>
      </c>
      <c r="C68" s="142">
        <v>40976</v>
      </c>
      <c r="D68" s="143" t="s">
        <v>283</v>
      </c>
      <c r="E68" s="150">
        <v>99600</v>
      </c>
      <c r="F68" s="154"/>
      <c r="G68" s="154">
        <f aca="true" t="shared" si="3" ref="G68:G85">+E68-SUM(H68:L68)</f>
        <v>99600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/>
      <c r="N68" s="154">
        <f t="shared" si="2"/>
        <v>0</v>
      </c>
    </row>
    <row r="69" spans="1:14" s="156" customFormat="1" ht="15" outlineLevel="1">
      <c r="A69" s="152"/>
      <c r="B69" s="141"/>
      <c r="C69" s="142"/>
      <c r="D69" s="153" t="s">
        <v>420</v>
      </c>
      <c r="E69" s="150">
        <f>SUBTOTAL(9,E70:E70)</f>
        <v>229000</v>
      </c>
      <c r="F69" s="154"/>
      <c r="G69" s="154">
        <f t="shared" si="3"/>
        <v>185667</v>
      </c>
      <c r="H69" s="155">
        <v>17333</v>
      </c>
      <c r="I69" s="134">
        <v>17333</v>
      </c>
      <c r="J69" s="155">
        <v>8667</v>
      </c>
      <c r="K69" s="155">
        <v>0</v>
      </c>
      <c r="L69" s="155">
        <v>0</v>
      </c>
      <c r="M69" s="155"/>
      <c r="N69" s="154">
        <f t="shared" si="2"/>
        <v>0</v>
      </c>
    </row>
    <row r="70" spans="1:14" s="156" customFormat="1" ht="15" outlineLevel="2">
      <c r="A70" s="152">
        <v>2012</v>
      </c>
      <c r="B70" s="141" t="s">
        <v>346</v>
      </c>
      <c r="C70" s="142">
        <v>41094</v>
      </c>
      <c r="D70" s="143" t="s">
        <v>347</v>
      </c>
      <c r="E70" s="150">
        <v>229000</v>
      </c>
      <c r="F70" s="154"/>
      <c r="G70" s="154"/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/>
      <c r="N70" s="154">
        <f t="shared" si="2"/>
        <v>-229000</v>
      </c>
    </row>
    <row r="71" spans="1:14" s="156" customFormat="1" ht="15" outlineLevel="1">
      <c r="A71" s="152"/>
      <c r="B71" s="141"/>
      <c r="C71" s="142"/>
      <c r="D71" s="153" t="s">
        <v>421</v>
      </c>
      <c r="E71" s="150">
        <f>SUBTOTAL(9,E72:E73)</f>
        <v>200000</v>
      </c>
      <c r="F71" s="154"/>
      <c r="G71" s="154"/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/>
      <c r="N71" s="154">
        <f t="shared" si="2"/>
        <v>-200000</v>
      </c>
    </row>
    <row r="72" spans="1:14" s="156" customFormat="1" ht="15" outlineLevel="2">
      <c r="A72" s="152">
        <v>2012</v>
      </c>
      <c r="B72" s="141" t="s">
        <v>336</v>
      </c>
      <c r="C72" s="142">
        <v>41078</v>
      </c>
      <c r="D72" s="143" t="s">
        <v>337</v>
      </c>
      <c r="E72" s="150">
        <v>50000</v>
      </c>
      <c r="F72" s="154"/>
      <c r="G72" s="154">
        <f t="shared" si="3"/>
        <v>50000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/>
      <c r="N72" s="154">
        <f t="shared" si="2"/>
        <v>0</v>
      </c>
    </row>
    <row r="73" spans="1:14" s="156" customFormat="1" ht="15" outlineLevel="2">
      <c r="A73" s="152">
        <v>2012</v>
      </c>
      <c r="B73" s="141" t="s">
        <v>343</v>
      </c>
      <c r="C73" s="142">
        <v>41088</v>
      </c>
      <c r="D73" s="143" t="s">
        <v>337</v>
      </c>
      <c r="E73" s="150">
        <v>150000</v>
      </c>
      <c r="F73" s="154"/>
      <c r="G73" s="154">
        <f t="shared" si="3"/>
        <v>150000</v>
      </c>
      <c r="H73" s="155">
        <v>0</v>
      </c>
      <c r="I73" s="155">
        <v>0</v>
      </c>
      <c r="J73" s="155">
        <v>0</v>
      </c>
      <c r="K73" s="155">
        <v>0</v>
      </c>
      <c r="L73" s="155">
        <v>0</v>
      </c>
      <c r="M73" s="155"/>
      <c r="N73" s="154">
        <f t="shared" si="2"/>
        <v>0</v>
      </c>
    </row>
    <row r="74" spans="1:14" s="156" customFormat="1" ht="15" outlineLevel="1">
      <c r="A74" s="152"/>
      <c r="B74" s="141"/>
      <c r="C74" s="142"/>
      <c r="D74" s="153" t="s">
        <v>422</v>
      </c>
      <c r="E74" s="150">
        <f>SUBTOTAL(9,E75:E76)</f>
        <v>305000</v>
      </c>
      <c r="F74" s="154"/>
      <c r="G74" s="154"/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/>
      <c r="N74" s="154">
        <f t="shared" si="2"/>
        <v>-305000</v>
      </c>
    </row>
    <row r="75" spans="1:14" s="156" customFormat="1" ht="15" outlineLevel="2">
      <c r="A75" s="152">
        <v>2012</v>
      </c>
      <c r="B75" s="141" t="s">
        <v>348</v>
      </c>
      <c r="C75" s="142">
        <v>41095</v>
      </c>
      <c r="D75" s="143" t="s">
        <v>349</v>
      </c>
      <c r="E75" s="150">
        <v>91500</v>
      </c>
      <c r="F75" s="154"/>
      <c r="G75" s="154">
        <f t="shared" si="3"/>
        <v>91500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/>
      <c r="N75" s="154">
        <f t="shared" si="2"/>
        <v>0</v>
      </c>
    </row>
    <row r="76" spans="1:14" s="156" customFormat="1" ht="15" outlineLevel="2">
      <c r="A76" s="152">
        <v>2012</v>
      </c>
      <c r="B76" s="141" t="s">
        <v>370</v>
      </c>
      <c r="C76" s="142">
        <v>41213</v>
      </c>
      <c r="D76" s="143" t="s">
        <v>371</v>
      </c>
      <c r="E76" s="158">
        <v>213500</v>
      </c>
      <c r="F76" s="154"/>
      <c r="G76" s="154">
        <f t="shared" si="3"/>
        <v>213500</v>
      </c>
      <c r="H76" s="155">
        <v>0</v>
      </c>
      <c r="I76" s="155">
        <v>0</v>
      </c>
      <c r="J76" s="155">
        <v>0</v>
      </c>
      <c r="K76" s="155">
        <v>0</v>
      </c>
      <c r="L76" s="155">
        <v>0</v>
      </c>
      <c r="M76" s="155"/>
      <c r="N76" s="154">
        <f t="shared" si="2"/>
        <v>0</v>
      </c>
    </row>
    <row r="77" spans="1:14" s="156" customFormat="1" ht="15" outlineLevel="1">
      <c r="A77" s="152"/>
      <c r="B77" s="143"/>
      <c r="C77" s="142"/>
      <c r="D77" s="153" t="s">
        <v>423</v>
      </c>
      <c r="E77" s="157">
        <f>SUBTOTAL(9,E78:E78)</f>
        <v>710000</v>
      </c>
      <c r="F77" s="154"/>
      <c r="G77" s="154"/>
      <c r="H77" s="155">
        <v>0</v>
      </c>
      <c r="I77" s="155">
        <v>0</v>
      </c>
      <c r="J77" s="155">
        <v>0</v>
      </c>
      <c r="K77" s="155">
        <v>0</v>
      </c>
      <c r="L77" s="155">
        <v>0</v>
      </c>
      <c r="M77" s="155"/>
      <c r="N77" s="154">
        <f t="shared" si="2"/>
        <v>-710000</v>
      </c>
    </row>
    <row r="78" spans="1:14" s="156" customFormat="1" ht="15" outlineLevel="2">
      <c r="A78" s="152">
        <v>2012</v>
      </c>
      <c r="B78" s="143" t="s">
        <v>395</v>
      </c>
      <c r="C78" s="142">
        <v>41255</v>
      </c>
      <c r="D78" s="143" t="s">
        <v>396</v>
      </c>
      <c r="E78" s="157">
        <v>710000</v>
      </c>
      <c r="F78" s="154"/>
      <c r="G78" s="154">
        <f t="shared" si="3"/>
        <v>710000</v>
      </c>
      <c r="H78" s="155">
        <v>0</v>
      </c>
      <c r="I78" s="155">
        <v>0</v>
      </c>
      <c r="J78" s="155">
        <v>0</v>
      </c>
      <c r="K78" s="155">
        <v>0</v>
      </c>
      <c r="L78" s="155">
        <v>0</v>
      </c>
      <c r="M78" s="155"/>
      <c r="N78" s="154">
        <f t="shared" si="2"/>
        <v>0</v>
      </c>
    </row>
    <row r="79" spans="1:14" s="156" customFormat="1" ht="15" outlineLevel="1">
      <c r="A79" s="152"/>
      <c r="B79" s="141"/>
      <c r="C79" s="142"/>
      <c r="D79" s="153" t="s">
        <v>424</v>
      </c>
      <c r="E79" s="150">
        <f>SUBTOTAL(9,E80:E81)</f>
        <v>116000</v>
      </c>
      <c r="F79" s="154"/>
      <c r="G79" s="154"/>
      <c r="H79" s="155">
        <v>0</v>
      </c>
      <c r="I79" s="155">
        <v>0</v>
      </c>
      <c r="J79" s="155">
        <v>0</v>
      </c>
      <c r="K79" s="155">
        <v>0</v>
      </c>
      <c r="L79" s="155">
        <v>0</v>
      </c>
      <c r="M79" s="155"/>
      <c r="N79" s="154">
        <f t="shared" si="2"/>
        <v>-116000</v>
      </c>
    </row>
    <row r="80" spans="1:14" s="156" customFormat="1" ht="15" outlineLevel="2">
      <c r="A80" s="152">
        <v>2012</v>
      </c>
      <c r="B80" s="141" t="s">
        <v>322</v>
      </c>
      <c r="C80" s="142">
        <v>40938</v>
      </c>
      <c r="D80" s="143" t="s">
        <v>321</v>
      </c>
      <c r="E80" s="150">
        <v>36000</v>
      </c>
      <c r="F80" s="154"/>
      <c r="G80" s="154">
        <f t="shared" si="3"/>
        <v>36000</v>
      </c>
      <c r="H80" s="155">
        <v>0</v>
      </c>
      <c r="I80" s="155">
        <v>0</v>
      </c>
      <c r="J80" s="155">
        <v>0</v>
      </c>
      <c r="K80" s="155">
        <v>0</v>
      </c>
      <c r="L80" s="155">
        <v>0</v>
      </c>
      <c r="M80" s="155"/>
      <c r="N80" s="154">
        <f t="shared" si="2"/>
        <v>0</v>
      </c>
    </row>
    <row r="81" spans="1:14" s="156" customFormat="1" ht="15" outlineLevel="2">
      <c r="A81" s="152">
        <v>2012</v>
      </c>
      <c r="B81" s="141" t="s">
        <v>364</v>
      </c>
      <c r="C81" s="142">
        <v>41177</v>
      </c>
      <c r="D81" s="143" t="s">
        <v>321</v>
      </c>
      <c r="E81" s="159">
        <v>80000</v>
      </c>
      <c r="F81" s="154"/>
      <c r="G81" s="154">
        <f t="shared" si="3"/>
        <v>80000</v>
      </c>
      <c r="H81" s="155">
        <v>0</v>
      </c>
      <c r="I81" s="155">
        <v>0</v>
      </c>
      <c r="J81" s="155">
        <v>0</v>
      </c>
      <c r="K81" s="155">
        <v>0</v>
      </c>
      <c r="L81" s="155">
        <v>0</v>
      </c>
      <c r="M81" s="155"/>
      <c r="N81" s="154">
        <f t="shared" si="2"/>
        <v>0</v>
      </c>
    </row>
    <row r="82" spans="1:14" s="156" customFormat="1" ht="15" outlineLevel="1">
      <c r="A82" s="152"/>
      <c r="B82" s="141"/>
      <c r="C82" s="142"/>
      <c r="D82" s="153" t="s">
        <v>425</v>
      </c>
      <c r="E82" s="159">
        <f>SUBTOTAL(9,E83:E84)</f>
        <v>541500</v>
      </c>
      <c r="F82" s="154"/>
      <c r="G82" s="154"/>
      <c r="H82" s="155">
        <v>0</v>
      </c>
      <c r="I82" s="155">
        <v>0</v>
      </c>
      <c r="J82" s="155">
        <v>0</v>
      </c>
      <c r="K82" s="155">
        <v>0</v>
      </c>
      <c r="L82" s="155">
        <v>0</v>
      </c>
      <c r="M82" s="155"/>
      <c r="N82" s="154">
        <f t="shared" si="2"/>
        <v>-541500</v>
      </c>
    </row>
    <row r="83" spans="1:14" s="156" customFormat="1" ht="15" outlineLevel="2">
      <c r="A83" s="152">
        <v>2012</v>
      </c>
      <c r="B83" s="141" t="s">
        <v>366</v>
      </c>
      <c r="C83" s="142">
        <v>41187</v>
      </c>
      <c r="D83" s="143" t="s">
        <v>365</v>
      </c>
      <c r="E83" s="159">
        <v>171000</v>
      </c>
      <c r="F83" s="154"/>
      <c r="G83" s="154">
        <f t="shared" si="3"/>
        <v>171000</v>
      </c>
      <c r="H83" s="155">
        <v>0</v>
      </c>
      <c r="I83" s="155">
        <v>0</v>
      </c>
      <c r="J83" s="155">
        <v>0</v>
      </c>
      <c r="K83" s="155">
        <v>0</v>
      </c>
      <c r="L83" s="155">
        <v>0</v>
      </c>
      <c r="M83" s="155"/>
      <c r="N83" s="154">
        <f t="shared" si="2"/>
        <v>0</v>
      </c>
    </row>
    <row r="84" spans="1:14" s="156" customFormat="1" ht="15" outlineLevel="2">
      <c r="A84" s="152">
        <v>2012</v>
      </c>
      <c r="B84" s="143" t="s">
        <v>386</v>
      </c>
      <c r="C84" s="142">
        <v>41236</v>
      </c>
      <c r="D84" s="143" t="s">
        <v>365</v>
      </c>
      <c r="E84" s="157">
        <v>370500</v>
      </c>
      <c r="F84" s="154"/>
      <c r="G84" s="154">
        <f t="shared" si="3"/>
        <v>370500</v>
      </c>
      <c r="H84" s="155">
        <v>0</v>
      </c>
      <c r="I84" s="155">
        <v>0</v>
      </c>
      <c r="J84" s="155">
        <v>0</v>
      </c>
      <c r="K84" s="155">
        <v>0</v>
      </c>
      <c r="L84" s="155">
        <v>0</v>
      </c>
      <c r="M84" s="155"/>
      <c r="N84" s="154">
        <f t="shared" si="2"/>
        <v>0</v>
      </c>
    </row>
    <row r="85" spans="1:14" s="156" customFormat="1" ht="15" outlineLevel="1">
      <c r="A85" s="152"/>
      <c r="B85" s="141"/>
      <c r="C85" s="142"/>
      <c r="D85" s="153" t="s">
        <v>426</v>
      </c>
      <c r="E85" s="150">
        <f>SUBTOTAL(9,E86:E88)</f>
        <v>448000</v>
      </c>
      <c r="F85" s="154"/>
      <c r="G85" s="154">
        <f t="shared" si="3"/>
        <v>448000</v>
      </c>
      <c r="H85" s="155">
        <v>0</v>
      </c>
      <c r="I85" s="155">
        <v>0</v>
      </c>
      <c r="J85" s="155">
        <v>0</v>
      </c>
      <c r="K85" s="155">
        <v>0</v>
      </c>
      <c r="L85" s="155">
        <v>0</v>
      </c>
      <c r="M85" s="155"/>
      <c r="N85" s="154">
        <f t="shared" si="2"/>
        <v>0</v>
      </c>
    </row>
    <row r="86" spans="1:14" s="156" customFormat="1" ht="15" outlineLevel="2">
      <c r="A86" s="152">
        <v>2012</v>
      </c>
      <c r="B86" s="141" t="s">
        <v>359</v>
      </c>
      <c r="C86" s="142">
        <v>41143</v>
      </c>
      <c r="D86" s="143" t="s">
        <v>318</v>
      </c>
      <c r="E86" s="150">
        <v>58000</v>
      </c>
      <c r="F86" s="154"/>
      <c r="G86" s="154"/>
      <c r="H86" s="155">
        <v>0</v>
      </c>
      <c r="I86" s="155">
        <v>0</v>
      </c>
      <c r="J86" s="155">
        <v>0</v>
      </c>
      <c r="K86" s="155">
        <v>0</v>
      </c>
      <c r="L86" s="155">
        <v>0</v>
      </c>
      <c r="M86" s="155"/>
      <c r="N86" s="154">
        <f aca="true" t="shared" si="4" ref="N86:N131">+SUM(G86:M86)-E86</f>
        <v>-58000</v>
      </c>
    </row>
    <row r="87" spans="1:14" s="156" customFormat="1" ht="16.5" customHeight="1" outlineLevel="2">
      <c r="A87" s="152">
        <v>2012</v>
      </c>
      <c r="B87" s="141" t="s">
        <v>324</v>
      </c>
      <c r="C87" s="142">
        <v>40939</v>
      </c>
      <c r="D87" s="143" t="s">
        <v>318</v>
      </c>
      <c r="E87" s="150">
        <v>117000</v>
      </c>
      <c r="F87" s="154"/>
      <c r="G87" s="154"/>
      <c r="H87" s="155">
        <v>0</v>
      </c>
      <c r="I87" s="155">
        <v>0</v>
      </c>
      <c r="J87" s="155">
        <v>0</v>
      </c>
      <c r="K87" s="155">
        <v>0</v>
      </c>
      <c r="L87" s="155">
        <v>0</v>
      </c>
      <c r="M87" s="155"/>
      <c r="N87" s="154">
        <f t="shared" si="4"/>
        <v>-117000</v>
      </c>
    </row>
    <row r="88" spans="1:14" s="156" customFormat="1" ht="15" outlineLevel="2">
      <c r="A88" s="152">
        <v>2012</v>
      </c>
      <c r="B88" s="141" t="s">
        <v>317</v>
      </c>
      <c r="C88" s="142">
        <v>40913</v>
      </c>
      <c r="D88" s="143" t="s">
        <v>318</v>
      </c>
      <c r="E88" s="150">
        <v>273000</v>
      </c>
      <c r="F88" s="154"/>
      <c r="G88" s="154"/>
      <c r="H88" s="155">
        <v>0</v>
      </c>
      <c r="I88" s="155">
        <v>0</v>
      </c>
      <c r="J88" s="155">
        <v>0</v>
      </c>
      <c r="K88" s="155">
        <v>0</v>
      </c>
      <c r="L88" s="155">
        <v>0</v>
      </c>
      <c r="M88" s="155"/>
      <c r="N88" s="154">
        <f t="shared" si="4"/>
        <v>-273000</v>
      </c>
    </row>
    <row r="89" spans="1:14" s="156" customFormat="1" ht="15" outlineLevel="1">
      <c r="A89" s="152"/>
      <c r="B89" s="141"/>
      <c r="C89" s="142"/>
      <c r="D89" s="153" t="s">
        <v>427</v>
      </c>
      <c r="E89" s="150">
        <f>SUBTOTAL(9,E90:E90)</f>
        <v>50000</v>
      </c>
      <c r="F89" s="154"/>
      <c r="G89" s="154">
        <f>+E89-SUM(H89:L89)</f>
        <v>50000</v>
      </c>
      <c r="H89" s="155">
        <v>0</v>
      </c>
      <c r="I89" s="155">
        <v>0</v>
      </c>
      <c r="J89" s="155">
        <v>0</v>
      </c>
      <c r="K89" s="155">
        <v>0</v>
      </c>
      <c r="L89" s="155">
        <v>0</v>
      </c>
      <c r="M89" s="155"/>
      <c r="N89" s="154">
        <f t="shared" si="4"/>
        <v>0</v>
      </c>
    </row>
    <row r="90" spans="1:14" s="156" customFormat="1" ht="15" outlineLevel="2">
      <c r="A90" s="152">
        <v>2012</v>
      </c>
      <c r="B90" s="141" t="s">
        <v>338</v>
      </c>
      <c r="C90" s="142">
        <v>41081</v>
      </c>
      <c r="D90" s="143" t="s">
        <v>339</v>
      </c>
      <c r="E90" s="150">
        <v>50000</v>
      </c>
      <c r="F90" s="154"/>
      <c r="G90" s="154"/>
      <c r="H90" s="155">
        <v>0</v>
      </c>
      <c r="I90" s="155">
        <v>0</v>
      </c>
      <c r="J90" s="155">
        <v>0</v>
      </c>
      <c r="K90" s="155">
        <v>0</v>
      </c>
      <c r="L90" s="155">
        <v>0</v>
      </c>
      <c r="M90" s="155"/>
      <c r="N90" s="154">
        <f t="shared" si="4"/>
        <v>-50000</v>
      </c>
    </row>
    <row r="91" spans="1:14" s="156" customFormat="1" ht="15" outlineLevel="1">
      <c r="A91" s="152"/>
      <c r="B91" s="141"/>
      <c r="C91" s="142"/>
      <c r="D91" s="153" t="s">
        <v>428</v>
      </c>
      <c r="E91" s="158">
        <f>SUBTOTAL(9,E92:E93)</f>
        <v>450000</v>
      </c>
      <c r="F91" s="154"/>
      <c r="G91" s="154">
        <f>+E91-SUM(H91:L91)</f>
        <v>450000</v>
      </c>
      <c r="H91" s="155">
        <v>0</v>
      </c>
      <c r="I91" s="155">
        <v>0</v>
      </c>
      <c r="J91" s="155">
        <v>0</v>
      </c>
      <c r="K91" s="155">
        <v>0</v>
      </c>
      <c r="L91" s="155">
        <v>0</v>
      </c>
      <c r="M91" s="155"/>
      <c r="N91" s="154">
        <f t="shared" si="4"/>
        <v>0</v>
      </c>
    </row>
    <row r="92" spans="1:14" s="156" customFormat="1" ht="15" outlineLevel="2">
      <c r="A92" s="152">
        <v>2012</v>
      </c>
      <c r="B92" s="141" t="s">
        <v>368</v>
      </c>
      <c r="C92" s="142">
        <v>41200</v>
      </c>
      <c r="D92" s="143" t="s">
        <v>369</v>
      </c>
      <c r="E92" s="158">
        <v>225000</v>
      </c>
      <c r="F92" s="154"/>
      <c r="G92" s="154"/>
      <c r="H92" s="155">
        <v>0</v>
      </c>
      <c r="I92" s="155">
        <v>0</v>
      </c>
      <c r="J92" s="155">
        <v>0</v>
      </c>
      <c r="K92" s="155">
        <v>0</v>
      </c>
      <c r="L92" s="155">
        <v>0</v>
      </c>
      <c r="M92" s="155"/>
      <c r="N92" s="154">
        <f t="shared" si="4"/>
        <v>-225000</v>
      </c>
    </row>
    <row r="93" spans="1:14" s="156" customFormat="1" ht="15" outlineLevel="2">
      <c r="A93" s="152">
        <v>2012</v>
      </c>
      <c r="B93" s="143" t="s">
        <v>387</v>
      </c>
      <c r="C93" s="142">
        <v>41240</v>
      </c>
      <c r="D93" s="143" t="s">
        <v>369</v>
      </c>
      <c r="E93" s="157">
        <v>225000</v>
      </c>
      <c r="F93" s="154"/>
      <c r="G93" s="154"/>
      <c r="H93" s="155">
        <v>0</v>
      </c>
      <c r="I93" s="155">
        <v>0</v>
      </c>
      <c r="J93" s="155">
        <v>0</v>
      </c>
      <c r="K93" s="155">
        <v>0</v>
      </c>
      <c r="L93" s="155">
        <v>0</v>
      </c>
      <c r="M93" s="155"/>
      <c r="N93" s="154">
        <f t="shared" si="4"/>
        <v>-225000</v>
      </c>
    </row>
    <row r="94" spans="1:14" ht="15" outlineLevel="1">
      <c r="A94" s="160"/>
      <c r="B94" s="144"/>
      <c r="C94" s="145"/>
      <c r="D94" s="161" t="s">
        <v>550</v>
      </c>
      <c r="E94" s="151">
        <f>SUBTOTAL(9,E95:E99)</f>
        <v>1009925</v>
      </c>
      <c r="G94" s="127">
        <v>0</v>
      </c>
      <c r="H94" s="127">
        <v>0</v>
      </c>
      <c r="I94" s="127">
        <v>0</v>
      </c>
      <c r="J94" s="155">
        <v>0</v>
      </c>
      <c r="K94" s="155">
        <v>0</v>
      </c>
      <c r="L94" s="155">
        <v>0</v>
      </c>
      <c r="M94" s="155"/>
      <c r="N94" s="19">
        <f t="shared" si="4"/>
        <v>-1009925</v>
      </c>
    </row>
    <row r="95" spans="1:14" ht="15" outlineLevel="2">
      <c r="A95" s="160">
        <v>2013</v>
      </c>
      <c r="B95" s="144" t="s">
        <v>487</v>
      </c>
      <c r="C95" s="145">
        <v>41547</v>
      </c>
      <c r="D95" s="146" t="s">
        <v>537</v>
      </c>
      <c r="E95" s="151">
        <v>120000</v>
      </c>
      <c r="G95" s="127">
        <v>0</v>
      </c>
      <c r="H95" s="127">
        <f>+E95</f>
        <v>120000</v>
      </c>
      <c r="I95" s="127">
        <v>0</v>
      </c>
      <c r="J95" s="155">
        <v>0</v>
      </c>
      <c r="K95" s="155">
        <v>0</v>
      </c>
      <c r="L95" s="155">
        <v>0</v>
      </c>
      <c r="M95" s="155"/>
      <c r="N95" s="19">
        <f t="shared" si="4"/>
        <v>0</v>
      </c>
    </row>
    <row r="96" spans="1:14" ht="15" outlineLevel="2">
      <c r="A96" s="160">
        <v>2013</v>
      </c>
      <c r="B96" s="144" t="s">
        <v>504</v>
      </c>
      <c r="C96" s="145">
        <v>41631</v>
      </c>
      <c r="D96" s="146" t="s">
        <v>537</v>
      </c>
      <c r="E96" s="151">
        <v>40000</v>
      </c>
      <c r="F96" s="19"/>
      <c r="G96" s="127">
        <v>0</v>
      </c>
      <c r="H96" s="127">
        <f>+E96</f>
        <v>40000</v>
      </c>
      <c r="I96" s="127">
        <v>0</v>
      </c>
      <c r="J96" s="155">
        <v>0</v>
      </c>
      <c r="K96" s="155">
        <v>0</v>
      </c>
      <c r="L96" s="155">
        <v>0</v>
      </c>
      <c r="M96" s="155"/>
      <c r="N96" s="19">
        <f t="shared" si="4"/>
        <v>0</v>
      </c>
    </row>
    <row r="97" spans="1:14" ht="15" outlineLevel="2">
      <c r="A97" s="160">
        <v>2013</v>
      </c>
      <c r="B97" s="144" t="s">
        <v>508</v>
      </c>
      <c r="C97" s="145">
        <v>41635</v>
      </c>
      <c r="D97" s="146" t="s">
        <v>537</v>
      </c>
      <c r="E97" s="151">
        <v>258375</v>
      </c>
      <c r="F97" s="19"/>
      <c r="G97" s="127">
        <v>0</v>
      </c>
      <c r="H97" s="127">
        <f>+E97</f>
        <v>258375</v>
      </c>
      <c r="I97" s="127">
        <v>0</v>
      </c>
      <c r="J97" s="155">
        <v>0</v>
      </c>
      <c r="K97" s="155">
        <v>0</v>
      </c>
      <c r="L97" s="155">
        <v>0</v>
      </c>
      <c r="M97" s="155"/>
      <c r="N97" s="19">
        <f t="shared" si="4"/>
        <v>0</v>
      </c>
    </row>
    <row r="98" spans="1:14" ht="15" outlineLevel="2">
      <c r="A98" s="160">
        <v>2013</v>
      </c>
      <c r="B98" s="144" t="s">
        <v>514</v>
      </c>
      <c r="C98" s="145">
        <v>41639</v>
      </c>
      <c r="D98" s="146" t="s">
        <v>537</v>
      </c>
      <c r="E98" s="151">
        <v>516750</v>
      </c>
      <c r="F98" s="19"/>
      <c r="G98" s="127">
        <v>0</v>
      </c>
      <c r="H98" s="127">
        <f>+E98</f>
        <v>516750</v>
      </c>
      <c r="I98" s="127">
        <v>0</v>
      </c>
      <c r="J98" s="155">
        <v>0</v>
      </c>
      <c r="K98" s="155">
        <v>0</v>
      </c>
      <c r="L98" s="155">
        <v>0</v>
      </c>
      <c r="M98" s="155"/>
      <c r="N98" s="19">
        <f t="shared" si="4"/>
        <v>0</v>
      </c>
    </row>
    <row r="99" spans="1:14" ht="15" outlineLevel="2">
      <c r="A99" s="160">
        <v>2013</v>
      </c>
      <c r="B99" s="144" t="s">
        <v>520</v>
      </c>
      <c r="C99" s="145">
        <v>41639</v>
      </c>
      <c r="D99" s="146" t="s">
        <v>537</v>
      </c>
      <c r="E99" s="151">
        <v>74800</v>
      </c>
      <c r="F99" s="19"/>
      <c r="G99" s="127">
        <v>0</v>
      </c>
      <c r="H99" s="127">
        <v>0</v>
      </c>
      <c r="I99" s="127">
        <f>+E99</f>
        <v>74800</v>
      </c>
      <c r="J99" s="155">
        <v>0</v>
      </c>
      <c r="K99" s="155">
        <v>0</v>
      </c>
      <c r="L99" s="155">
        <v>0</v>
      </c>
      <c r="M99" s="155"/>
      <c r="N99" s="19">
        <f t="shared" si="4"/>
        <v>0</v>
      </c>
    </row>
    <row r="100" spans="1:14" ht="15" outlineLevel="1">
      <c r="A100" s="160"/>
      <c r="B100" s="144"/>
      <c r="C100" s="145"/>
      <c r="D100" s="161" t="s">
        <v>399</v>
      </c>
      <c r="E100" s="151">
        <f>SUBTOTAL(9,E101:E104)</f>
        <v>755700</v>
      </c>
      <c r="F100" s="19"/>
      <c r="G100" s="127">
        <v>0</v>
      </c>
      <c r="H100" s="127">
        <v>0</v>
      </c>
      <c r="I100" s="127">
        <v>0</v>
      </c>
      <c r="J100" s="155">
        <v>0</v>
      </c>
      <c r="K100" s="155">
        <v>0</v>
      </c>
      <c r="L100" s="155">
        <v>0</v>
      </c>
      <c r="M100" s="155"/>
      <c r="N100" s="19">
        <f t="shared" si="4"/>
        <v>-755700</v>
      </c>
    </row>
    <row r="101" spans="1:14" ht="15" outlineLevel="2">
      <c r="A101" s="160">
        <v>2013</v>
      </c>
      <c r="B101" s="144" t="s">
        <v>495</v>
      </c>
      <c r="C101" s="145">
        <v>41590</v>
      </c>
      <c r="D101" s="146" t="s">
        <v>390</v>
      </c>
      <c r="E101" s="151">
        <v>557500</v>
      </c>
      <c r="F101" s="19"/>
      <c r="G101" s="127">
        <v>0</v>
      </c>
      <c r="H101" s="127">
        <f>+E101</f>
        <v>557500</v>
      </c>
      <c r="I101" s="127">
        <v>0</v>
      </c>
      <c r="J101" s="155">
        <v>0</v>
      </c>
      <c r="K101" s="155">
        <v>0</v>
      </c>
      <c r="L101" s="155">
        <v>0</v>
      </c>
      <c r="M101" s="155"/>
      <c r="N101" s="19">
        <f t="shared" si="4"/>
        <v>0</v>
      </c>
    </row>
    <row r="102" spans="1:14" ht="15" outlineLevel="2">
      <c r="A102" s="160">
        <v>2013</v>
      </c>
      <c r="B102" s="144" t="s">
        <v>496</v>
      </c>
      <c r="C102" s="145">
        <v>41590</v>
      </c>
      <c r="D102" s="146" t="s">
        <v>390</v>
      </c>
      <c r="E102" s="151">
        <v>15000</v>
      </c>
      <c r="F102" s="19"/>
      <c r="G102" s="127">
        <v>0</v>
      </c>
      <c r="H102" s="127">
        <f>+E102</f>
        <v>15000</v>
      </c>
      <c r="I102" s="127">
        <v>0</v>
      </c>
      <c r="J102" s="155">
        <v>0</v>
      </c>
      <c r="K102" s="155">
        <v>0</v>
      </c>
      <c r="L102" s="155">
        <v>0</v>
      </c>
      <c r="M102" s="155"/>
      <c r="N102" s="19">
        <f t="shared" si="4"/>
        <v>0</v>
      </c>
    </row>
    <row r="103" spans="1:14" ht="15" outlineLevel="2">
      <c r="A103" s="160">
        <v>2013</v>
      </c>
      <c r="B103" s="144" t="s">
        <v>518</v>
      </c>
      <c r="C103" s="145">
        <v>41639</v>
      </c>
      <c r="D103" s="146" t="s">
        <v>390</v>
      </c>
      <c r="E103" s="151">
        <v>178400</v>
      </c>
      <c r="F103" s="19"/>
      <c r="G103" s="127">
        <v>0</v>
      </c>
      <c r="H103" s="127">
        <f>+E103</f>
        <v>178400</v>
      </c>
      <c r="I103" s="127">
        <v>0</v>
      </c>
      <c r="J103" s="155">
        <v>0</v>
      </c>
      <c r="K103" s="155">
        <v>0</v>
      </c>
      <c r="L103" s="155">
        <v>0</v>
      </c>
      <c r="M103" s="155"/>
      <c r="N103" s="19">
        <f t="shared" si="4"/>
        <v>0</v>
      </c>
    </row>
    <row r="104" spans="1:14" ht="15" outlineLevel="2">
      <c r="A104" s="160">
        <v>2013</v>
      </c>
      <c r="B104" s="144" t="s">
        <v>519</v>
      </c>
      <c r="C104" s="145">
        <v>41639</v>
      </c>
      <c r="D104" s="146" t="s">
        <v>390</v>
      </c>
      <c r="E104" s="151">
        <v>4800</v>
      </c>
      <c r="F104" s="19"/>
      <c r="G104" s="127">
        <v>0</v>
      </c>
      <c r="H104" s="127">
        <f>+E104</f>
        <v>4800</v>
      </c>
      <c r="I104" s="127">
        <v>0</v>
      </c>
      <c r="J104" s="155">
        <v>0</v>
      </c>
      <c r="K104" s="155">
        <v>0</v>
      </c>
      <c r="L104" s="155">
        <v>0</v>
      </c>
      <c r="M104" s="155"/>
      <c r="N104" s="19">
        <f t="shared" si="4"/>
        <v>0</v>
      </c>
    </row>
    <row r="105" spans="1:14" ht="15" outlineLevel="1">
      <c r="A105" s="160"/>
      <c r="B105" s="144"/>
      <c r="C105" s="145"/>
      <c r="D105" s="161" t="s">
        <v>551</v>
      </c>
      <c r="E105" s="151">
        <f>SUBTOTAL(9,E106:E108)</f>
        <v>112252</v>
      </c>
      <c r="F105" s="19"/>
      <c r="G105" s="127">
        <v>0</v>
      </c>
      <c r="H105" s="127"/>
      <c r="I105" s="127">
        <v>0</v>
      </c>
      <c r="J105" s="155">
        <v>0</v>
      </c>
      <c r="K105" s="155">
        <v>0</v>
      </c>
      <c r="L105" s="155">
        <v>0</v>
      </c>
      <c r="M105" s="155"/>
      <c r="N105" s="19">
        <f t="shared" si="4"/>
        <v>-112252</v>
      </c>
    </row>
    <row r="106" spans="1:14" ht="15" outlineLevel="2">
      <c r="A106" s="160">
        <v>2013</v>
      </c>
      <c r="B106" s="144" t="s">
        <v>486</v>
      </c>
      <c r="C106" s="145">
        <v>41530</v>
      </c>
      <c r="D106" s="146" t="s">
        <v>536</v>
      </c>
      <c r="E106" s="151">
        <v>25000</v>
      </c>
      <c r="F106" s="19"/>
      <c r="G106" s="127">
        <v>0</v>
      </c>
      <c r="H106" s="127">
        <f>+E106</f>
        <v>25000</v>
      </c>
      <c r="I106" s="127">
        <v>0</v>
      </c>
      <c r="J106" s="155">
        <v>0</v>
      </c>
      <c r="K106" s="155">
        <v>0</v>
      </c>
      <c r="L106" s="155">
        <v>0</v>
      </c>
      <c r="M106" s="155"/>
      <c r="N106" s="19">
        <f t="shared" si="4"/>
        <v>0</v>
      </c>
    </row>
    <row r="107" spans="1:14" ht="15" outlineLevel="2">
      <c r="A107" s="160">
        <v>2013</v>
      </c>
      <c r="B107" s="144" t="s">
        <v>500</v>
      </c>
      <c r="C107" s="145">
        <v>41624</v>
      </c>
      <c r="D107" s="146" t="s">
        <v>536</v>
      </c>
      <c r="E107" s="151">
        <v>40000</v>
      </c>
      <c r="F107" s="19"/>
      <c r="G107" s="127">
        <v>0</v>
      </c>
      <c r="H107" s="127">
        <f>+E107</f>
        <v>40000</v>
      </c>
      <c r="I107" s="127">
        <v>0</v>
      </c>
      <c r="J107" s="155">
        <v>0</v>
      </c>
      <c r="K107" s="155">
        <v>0</v>
      </c>
      <c r="L107" s="155">
        <v>0</v>
      </c>
      <c r="M107" s="155"/>
      <c r="N107" s="19">
        <f t="shared" si="4"/>
        <v>0</v>
      </c>
    </row>
    <row r="108" spans="1:14" ht="15" outlineLevel="2">
      <c r="A108" s="160">
        <v>2013</v>
      </c>
      <c r="B108" s="144" t="s">
        <v>501</v>
      </c>
      <c r="C108" s="145">
        <v>41624</v>
      </c>
      <c r="D108" s="146" t="s">
        <v>536</v>
      </c>
      <c r="E108" s="151">
        <v>47252</v>
      </c>
      <c r="F108" s="19"/>
      <c r="G108" s="127">
        <v>0</v>
      </c>
      <c r="H108" s="127"/>
      <c r="I108" s="134">
        <f>+E108</f>
        <v>47252</v>
      </c>
      <c r="J108" s="155"/>
      <c r="K108" s="155">
        <v>0</v>
      </c>
      <c r="L108" s="155">
        <v>0</v>
      </c>
      <c r="M108" s="155"/>
      <c r="N108" s="19">
        <f t="shared" si="4"/>
        <v>0</v>
      </c>
    </row>
    <row r="109" spans="1:14" ht="15" outlineLevel="1">
      <c r="A109" s="160"/>
      <c r="B109" s="144"/>
      <c r="C109" s="145"/>
      <c r="D109" s="161" t="s">
        <v>552</v>
      </c>
      <c r="E109" s="151">
        <f>SUBTOTAL(9,E110:E111)</f>
        <v>156000</v>
      </c>
      <c r="F109" s="19"/>
      <c r="G109" s="127">
        <v>0</v>
      </c>
      <c r="H109" s="127"/>
      <c r="I109" s="127">
        <v>0</v>
      </c>
      <c r="J109" s="155">
        <v>0</v>
      </c>
      <c r="K109" s="155">
        <v>0</v>
      </c>
      <c r="L109" s="155">
        <v>0</v>
      </c>
      <c r="M109" s="155"/>
      <c r="N109" s="19">
        <f t="shared" si="4"/>
        <v>-156000</v>
      </c>
    </row>
    <row r="110" spans="1:14" ht="15" outlineLevel="2">
      <c r="A110" s="160">
        <v>2013</v>
      </c>
      <c r="B110" s="144" t="s">
        <v>505</v>
      </c>
      <c r="C110" s="145">
        <v>41631</v>
      </c>
      <c r="D110" s="146" t="s">
        <v>543</v>
      </c>
      <c r="E110" s="151">
        <v>41000</v>
      </c>
      <c r="F110" s="19"/>
      <c r="G110" s="127">
        <v>0</v>
      </c>
      <c r="H110" s="127"/>
      <c r="I110" s="134">
        <v>41000</v>
      </c>
      <c r="J110" s="155">
        <v>0</v>
      </c>
      <c r="K110" s="155">
        <v>0</v>
      </c>
      <c r="L110" s="155">
        <v>0</v>
      </c>
      <c r="M110" s="155"/>
      <c r="N110" s="19">
        <f t="shared" si="4"/>
        <v>0</v>
      </c>
    </row>
    <row r="111" spans="1:14" ht="15" outlineLevel="2">
      <c r="A111" s="160">
        <v>2013</v>
      </c>
      <c r="B111" s="144" t="s">
        <v>506</v>
      </c>
      <c r="C111" s="145">
        <v>41631</v>
      </c>
      <c r="D111" s="146" t="s">
        <v>543</v>
      </c>
      <c r="E111" s="151">
        <v>115000</v>
      </c>
      <c r="F111" s="19"/>
      <c r="G111" s="127">
        <v>0</v>
      </c>
      <c r="H111" s="127">
        <v>115000</v>
      </c>
      <c r="I111" s="127">
        <v>0</v>
      </c>
      <c r="J111" s="155">
        <v>0</v>
      </c>
      <c r="K111" s="155">
        <v>0</v>
      </c>
      <c r="L111" s="155">
        <v>0</v>
      </c>
      <c r="M111" s="155"/>
      <c r="N111" s="19">
        <f t="shared" si="4"/>
        <v>0</v>
      </c>
    </row>
    <row r="112" spans="1:14" ht="15" outlineLevel="1">
      <c r="A112" s="160"/>
      <c r="B112" s="144"/>
      <c r="C112" s="145"/>
      <c r="D112" s="161" t="s">
        <v>401</v>
      </c>
      <c r="E112" s="151">
        <f>SUBTOTAL(9,E113:E113)</f>
        <v>35600</v>
      </c>
      <c r="F112" s="19"/>
      <c r="G112" s="127">
        <v>0</v>
      </c>
      <c r="H112" s="127"/>
      <c r="I112" s="127">
        <v>0</v>
      </c>
      <c r="J112" s="155">
        <v>0</v>
      </c>
      <c r="K112" s="155">
        <v>0</v>
      </c>
      <c r="L112" s="155">
        <v>0</v>
      </c>
      <c r="M112" s="155"/>
      <c r="N112" s="19">
        <f t="shared" si="4"/>
        <v>-35600</v>
      </c>
    </row>
    <row r="113" spans="1:14" ht="15" outlineLevel="2">
      <c r="A113" s="160">
        <v>2013</v>
      </c>
      <c r="B113" s="144" t="s">
        <v>477</v>
      </c>
      <c r="C113" s="145">
        <v>41460</v>
      </c>
      <c r="D113" s="146" t="s">
        <v>351</v>
      </c>
      <c r="E113" s="151">
        <v>35600</v>
      </c>
      <c r="F113" s="19"/>
      <c r="G113" s="127">
        <v>0</v>
      </c>
      <c r="H113" s="127">
        <f>+E113/12*4</f>
        <v>11866.666666666666</v>
      </c>
      <c r="I113" s="134">
        <f>+E113/12*8</f>
        <v>23733.333333333332</v>
      </c>
      <c r="J113" s="155">
        <v>0</v>
      </c>
      <c r="K113" s="155">
        <v>0</v>
      </c>
      <c r="L113" s="155">
        <v>0</v>
      </c>
      <c r="M113" s="155"/>
      <c r="N113" s="19">
        <f t="shared" si="4"/>
        <v>0</v>
      </c>
    </row>
    <row r="114" spans="1:14" ht="15" outlineLevel="1">
      <c r="A114" s="160"/>
      <c r="B114" s="144"/>
      <c r="C114" s="145"/>
      <c r="D114" s="161" t="s">
        <v>553</v>
      </c>
      <c r="E114" s="151">
        <f>SUBTOTAL(9,E115:E115)</f>
        <v>92000</v>
      </c>
      <c r="F114" s="19"/>
      <c r="G114" s="127">
        <v>0</v>
      </c>
      <c r="H114" s="127"/>
      <c r="I114" s="127">
        <v>0</v>
      </c>
      <c r="J114" s="155">
        <v>0</v>
      </c>
      <c r="K114" s="155">
        <v>0</v>
      </c>
      <c r="L114" s="155">
        <v>0</v>
      </c>
      <c r="M114" s="155"/>
      <c r="N114" s="19">
        <f t="shared" si="4"/>
        <v>-92000</v>
      </c>
    </row>
    <row r="115" spans="1:14" ht="15" outlineLevel="2">
      <c r="A115" s="160">
        <v>2013</v>
      </c>
      <c r="B115" s="144" t="s">
        <v>521</v>
      </c>
      <c r="C115" s="145">
        <v>41639</v>
      </c>
      <c r="D115" s="146" t="s">
        <v>547</v>
      </c>
      <c r="E115" s="151">
        <v>92000</v>
      </c>
      <c r="F115" s="133" t="s">
        <v>580</v>
      </c>
      <c r="G115" s="134">
        <v>0</v>
      </c>
      <c r="H115" s="134"/>
      <c r="I115" s="134"/>
      <c r="J115" s="155">
        <v>92000</v>
      </c>
      <c r="K115" s="155">
        <v>0</v>
      </c>
      <c r="L115" s="155">
        <v>0</v>
      </c>
      <c r="M115" s="155"/>
      <c r="N115" s="19">
        <f t="shared" si="4"/>
        <v>0</v>
      </c>
    </row>
    <row r="116" spans="1:14" ht="15" outlineLevel="1">
      <c r="A116" s="160"/>
      <c r="B116" s="144"/>
      <c r="C116" s="145"/>
      <c r="D116" s="161" t="s">
        <v>554</v>
      </c>
      <c r="E116" s="151">
        <f>SUBTOTAL(9,E117:E118)</f>
        <v>125000</v>
      </c>
      <c r="F116" s="19"/>
      <c r="G116" s="127">
        <v>0</v>
      </c>
      <c r="H116" s="127"/>
      <c r="I116" s="127">
        <v>0</v>
      </c>
      <c r="J116" s="155">
        <v>0</v>
      </c>
      <c r="K116" s="155">
        <v>0</v>
      </c>
      <c r="L116" s="155">
        <v>0</v>
      </c>
      <c r="M116" s="155"/>
      <c r="N116" s="19">
        <f t="shared" si="4"/>
        <v>-125000</v>
      </c>
    </row>
    <row r="117" spans="1:14" ht="15" outlineLevel="2">
      <c r="A117" s="160">
        <v>2013</v>
      </c>
      <c r="B117" s="144" t="s">
        <v>509</v>
      </c>
      <c r="C117" s="145">
        <v>41639</v>
      </c>
      <c r="D117" s="146" t="s">
        <v>544</v>
      </c>
      <c r="E117" s="151">
        <v>75000</v>
      </c>
      <c r="F117" s="116" t="s">
        <v>581</v>
      </c>
      <c r="G117" s="127">
        <v>0</v>
      </c>
      <c r="H117" s="127">
        <f>+E117</f>
        <v>75000</v>
      </c>
      <c r="I117" s="127">
        <v>0</v>
      </c>
      <c r="J117" s="155">
        <v>0</v>
      </c>
      <c r="K117" s="155">
        <v>0</v>
      </c>
      <c r="L117" s="155">
        <v>0</v>
      </c>
      <c r="M117" s="155"/>
      <c r="N117" s="19">
        <f t="shared" si="4"/>
        <v>0</v>
      </c>
    </row>
    <row r="118" spans="1:14" ht="15" outlineLevel="2">
      <c r="A118" s="160">
        <v>2013</v>
      </c>
      <c r="B118" s="144" t="s">
        <v>510</v>
      </c>
      <c r="C118" s="145">
        <v>41639</v>
      </c>
      <c r="D118" s="146" t="s">
        <v>544</v>
      </c>
      <c r="E118" s="151">
        <v>50000</v>
      </c>
      <c r="F118" s="116" t="s">
        <v>581</v>
      </c>
      <c r="G118" s="127">
        <v>0</v>
      </c>
      <c r="H118" s="127">
        <f>+E118</f>
        <v>50000</v>
      </c>
      <c r="I118" s="127">
        <v>0</v>
      </c>
      <c r="J118" s="155">
        <v>0</v>
      </c>
      <c r="K118" s="155">
        <v>0</v>
      </c>
      <c r="L118" s="155">
        <v>0</v>
      </c>
      <c r="M118" s="155"/>
      <c r="N118" s="19">
        <f t="shared" si="4"/>
        <v>0</v>
      </c>
    </row>
    <row r="119" spans="1:14" ht="15" outlineLevel="1">
      <c r="A119" s="160"/>
      <c r="B119" s="144"/>
      <c r="C119" s="145"/>
      <c r="D119" s="161" t="s">
        <v>406</v>
      </c>
      <c r="E119" s="151">
        <f>SUBTOTAL(9,E120:E120)</f>
        <v>25000</v>
      </c>
      <c r="F119" s="19"/>
      <c r="G119" s="127">
        <v>0</v>
      </c>
      <c r="H119" s="127"/>
      <c r="I119" s="127">
        <v>0</v>
      </c>
      <c r="J119" s="155">
        <v>0</v>
      </c>
      <c r="K119" s="155">
        <v>0</v>
      </c>
      <c r="L119" s="155">
        <v>0</v>
      </c>
      <c r="M119" s="155"/>
      <c r="N119" s="19">
        <f t="shared" si="4"/>
        <v>-25000</v>
      </c>
    </row>
    <row r="120" spans="1:14" ht="15" outlineLevel="2">
      <c r="A120" s="160">
        <v>2013</v>
      </c>
      <c r="B120" s="144" t="s">
        <v>469</v>
      </c>
      <c r="C120" s="145">
        <v>41421</v>
      </c>
      <c r="D120" s="146" t="s">
        <v>334</v>
      </c>
      <c r="E120" s="151">
        <v>25000</v>
      </c>
      <c r="F120" s="19"/>
      <c r="G120" s="127">
        <v>0</v>
      </c>
      <c r="H120" s="127">
        <f>+E120</f>
        <v>25000</v>
      </c>
      <c r="I120" s="127">
        <v>0</v>
      </c>
      <c r="J120" s="155">
        <v>0</v>
      </c>
      <c r="K120" s="155">
        <v>0</v>
      </c>
      <c r="L120" s="155">
        <v>0</v>
      </c>
      <c r="M120" s="155"/>
      <c r="N120" s="19">
        <f t="shared" si="4"/>
        <v>0</v>
      </c>
    </row>
    <row r="121" spans="1:14" ht="15" outlineLevel="1">
      <c r="A121" s="160"/>
      <c r="B121" s="144"/>
      <c r="C121" s="145"/>
      <c r="D121" s="161" t="s">
        <v>555</v>
      </c>
      <c r="E121" s="151">
        <f>SUBTOTAL(9,E122:E123)</f>
        <v>21991.72</v>
      </c>
      <c r="F121" s="19"/>
      <c r="G121" s="127">
        <v>0</v>
      </c>
      <c r="H121" s="127"/>
      <c r="I121" s="127">
        <v>0</v>
      </c>
      <c r="J121" s="155">
        <v>0</v>
      </c>
      <c r="K121" s="155">
        <v>0</v>
      </c>
      <c r="L121" s="155">
        <v>0</v>
      </c>
      <c r="M121" s="155"/>
      <c r="N121" s="19">
        <f t="shared" si="4"/>
        <v>-21991.72</v>
      </c>
    </row>
    <row r="122" spans="1:14" ht="15" outlineLevel="2">
      <c r="A122" s="160">
        <v>2013</v>
      </c>
      <c r="B122" s="144" t="s">
        <v>516</v>
      </c>
      <c r="C122" s="145">
        <v>41639</v>
      </c>
      <c r="D122" s="146" t="s">
        <v>546</v>
      </c>
      <c r="E122" s="151">
        <v>2040.98</v>
      </c>
      <c r="F122" s="116" t="s">
        <v>581</v>
      </c>
      <c r="G122" s="127">
        <v>0</v>
      </c>
      <c r="H122" s="127">
        <f>+E122</f>
        <v>2040.98</v>
      </c>
      <c r="I122" s="127">
        <v>0</v>
      </c>
      <c r="J122" s="155">
        <v>0</v>
      </c>
      <c r="K122" s="155">
        <v>0</v>
      </c>
      <c r="L122" s="155">
        <v>0</v>
      </c>
      <c r="M122" s="155"/>
      <c r="N122" s="19">
        <f t="shared" si="4"/>
        <v>0</v>
      </c>
    </row>
    <row r="123" spans="1:14" ht="15" outlineLevel="2">
      <c r="A123" s="160">
        <v>2013</v>
      </c>
      <c r="B123" s="144" t="s">
        <v>517</v>
      </c>
      <c r="C123" s="145">
        <v>41639</v>
      </c>
      <c r="D123" s="146" t="s">
        <v>546</v>
      </c>
      <c r="E123" s="151">
        <v>19950.74</v>
      </c>
      <c r="F123" s="116" t="s">
        <v>581</v>
      </c>
      <c r="G123" s="127">
        <v>0</v>
      </c>
      <c r="H123" s="127">
        <f>+E123</f>
        <v>19950.74</v>
      </c>
      <c r="I123" s="127">
        <v>0</v>
      </c>
      <c r="J123" s="155">
        <v>0</v>
      </c>
      <c r="K123" s="155">
        <v>0</v>
      </c>
      <c r="L123" s="155">
        <v>0</v>
      </c>
      <c r="M123" s="155"/>
      <c r="N123" s="19">
        <f t="shared" si="4"/>
        <v>0</v>
      </c>
    </row>
    <row r="124" spans="1:14" ht="15" outlineLevel="1">
      <c r="A124" s="160"/>
      <c r="B124" s="144"/>
      <c r="C124" s="145"/>
      <c r="D124" s="161" t="s">
        <v>556</v>
      </c>
      <c r="E124" s="151">
        <f>SUBTOTAL(9,E125:E125)</f>
        <v>100000</v>
      </c>
      <c r="F124" s="19"/>
      <c r="G124" s="127">
        <v>0</v>
      </c>
      <c r="H124" s="127"/>
      <c r="I124" s="127">
        <v>0</v>
      </c>
      <c r="J124" s="155">
        <v>0</v>
      </c>
      <c r="K124" s="155">
        <v>0</v>
      </c>
      <c r="L124" s="155">
        <v>0</v>
      </c>
      <c r="M124" s="155"/>
      <c r="N124" s="19">
        <f t="shared" si="4"/>
        <v>-100000</v>
      </c>
    </row>
    <row r="125" spans="1:14" ht="15" outlineLevel="2">
      <c r="A125" s="160">
        <v>2013</v>
      </c>
      <c r="B125" s="144" t="s">
        <v>459</v>
      </c>
      <c r="C125" s="145">
        <v>41320</v>
      </c>
      <c r="D125" s="146" t="s">
        <v>262</v>
      </c>
      <c r="E125" s="151">
        <v>100000</v>
      </c>
      <c r="F125" s="19"/>
      <c r="G125" s="127">
        <v>0</v>
      </c>
      <c r="H125" s="127">
        <f>+E125</f>
        <v>100000</v>
      </c>
      <c r="I125" s="127">
        <v>0</v>
      </c>
      <c r="J125" s="155">
        <v>0</v>
      </c>
      <c r="K125" s="155">
        <v>0</v>
      </c>
      <c r="L125" s="155">
        <v>0</v>
      </c>
      <c r="M125" s="155"/>
      <c r="N125" s="19">
        <f t="shared" si="4"/>
        <v>0</v>
      </c>
    </row>
    <row r="126" spans="1:14" ht="15" outlineLevel="1">
      <c r="A126" s="160"/>
      <c r="B126" s="144"/>
      <c r="C126" s="145"/>
      <c r="D126" s="161" t="s">
        <v>557</v>
      </c>
      <c r="E126" s="151">
        <f>SUBTOTAL(9,E127:E127)</f>
        <v>45000</v>
      </c>
      <c r="F126" s="19"/>
      <c r="G126" s="127">
        <v>0</v>
      </c>
      <c r="H126" s="127"/>
      <c r="I126" s="127">
        <v>0</v>
      </c>
      <c r="J126" s="155">
        <v>0</v>
      </c>
      <c r="K126" s="155">
        <v>0</v>
      </c>
      <c r="L126" s="155">
        <v>0</v>
      </c>
      <c r="M126" s="155"/>
      <c r="N126" s="19">
        <f t="shared" si="4"/>
        <v>-45000</v>
      </c>
    </row>
    <row r="127" spans="1:14" ht="15" outlineLevel="2">
      <c r="A127" s="160">
        <v>2013</v>
      </c>
      <c r="B127" s="144" t="s">
        <v>480</v>
      </c>
      <c r="C127" s="145">
        <v>41507</v>
      </c>
      <c r="D127" s="146" t="s">
        <v>533</v>
      </c>
      <c r="E127" s="151">
        <v>45000</v>
      </c>
      <c r="F127" s="19"/>
      <c r="G127" s="127">
        <v>0</v>
      </c>
      <c r="H127" s="127">
        <f>+E127</f>
        <v>45000</v>
      </c>
      <c r="I127" s="127">
        <v>0</v>
      </c>
      <c r="J127" s="155">
        <v>0</v>
      </c>
      <c r="K127" s="155">
        <v>0</v>
      </c>
      <c r="L127" s="155">
        <v>0</v>
      </c>
      <c r="M127" s="155"/>
      <c r="N127" s="19">
        <f t="shared" si="4"/>
        <v>0</v>
      </c>
    </row>
    <row r="128" spans="1:14" ht="15" outlineLevel="1">
      <c r="A128" s="160"/>
      <c r="B128" s="144"/>
      <c r="C128" s="145"/>
      <c r="D128" s="161" t="s">
        <v>558</v>
      </c>
      <c r="E128" s="151">
        <f>SUBTOTAL(9,E129:E130)</f>
        <v>178500</v>
      </c>
      <c r="F128" s="19"/>
      <c r="G128" s="127">
        <v>0</v>
      </c>
      <c r="H128" s="127"/>
      <c r="I128" s="127">
        <v>0</v>
      </c>
      <c r="J128" s="155">
        <v>0</v>
      </c>
      <c r="K128" s="155">
        <v>0</v>
      </c>
      <c r="L128" s="155">
        <v>0</v>
      </c>
      <c r="M128" s="155"/>
      <c r="N128" s="19">
        <f t="shared" si="4"/>
        <v>-178500</v>
      </c>
    </row>
    <row r="129" spans="1:14" ht="15" outlineLevel="2">
      <c r="A129" s="160">
        <v>2013</v>
      </c>
      <c r="B129" s="144" t="s">
        <v>499</v>
      </c>
      <c r="C129" s="145">
        <v>41617</v>
      </c>
      <c r="D129" s="146" t="s">
        <v>541</v>
      </c>
      <c r="E129" s="151">
        <v>51000</v>
      </c>
      <c r="F129" s="19"/>
      <c r="G129" s="127">
        <v>0</v>
      </c>
      <c r="H129" s="127">
        <f>+E129</f>
        <v>51000</v>
      </c>
      <c r="I129" s="127">
        <v>0</v>
      </c>
      <c r="J129" s="155">
        <v>0</v>
      </c>
      <c r="K129" s="155">
        <v>0</v>
      </c>
      <c r="L129" s="155">
        <v>0</v>
      </c>
      <c r="M129" s="155"/>
      <c r="N129" s="19">
        <f t="shared" si="4"/>
        <v>0</v>
      </c>
    </row>
    <row r="130" spans="1:14" ht="15" outlineLevel="2">
      <c r="A130" s="160">
        <v>2013</v>
      </c>
      <c r="B130" s="144" t="s">
        <v>515</v>
      </c>
      <c r="C130" s="145">
        <v>41639</v>
      </c>
      <c r="D130" s="146" t="s">
        <v>541</v>
      </c>
      <c r="E130" s="151">
        <v>127500</v>
      </c>
      <c r="F130" s="19"/>
      <c r="G130" s="127">
        <v>0</v>
      </c>
      <c r="H130" s="127">
        <f>+E130</f>
        <v>127500</v>
      </c>
      <c r="I130" s="127">
        <v>0</v>
      </c>
      <c r="J130" s="155">
        <v>0</v>
      </c>
      <c r="K130" s="155">
        <v>0</v>
      </c>
      <c r="L130" s="155">
        <v>0</v>
      </c>
      <c r="M130" s="155"/>
      <c r="N130" s="19">
        <f t="shared" si="4"/>
        <v>0</v>
      </c>
    </row>
    <row r="131" spans="1:14" ht="15" outlineLevel="1">
      <c r="A131" s="160"/>
      <c r="B131" s="144"/>
      <c r="C131" s="145"/>
      <c r="D131" s="161" t="s">
        <v>559</v>
      </c>
      <c r="E131" s="151">
        <f>SUBTOTAL(9,E132:E132)</f>
        <v>202500</v>
      </c>
      <c r="F131" s="19"/>
      <c r="G131" s="127">
        <v>0</v>
      </c>
      <c r="H131" s="127"/>
      <c r="I131" s="127">
        <v>0</v>
      </c>
      <c r="J131" s="155">
        <v>0</v>
      </c>
      <c r="K131" s="155">
        <v>0</v>
      </c>
      <c r="L131" s="155">
        <v>0</v>
      </c>
      <c r="M131" s="155"/>
      <c r="N131" s="19">
        <f t="shared" si="4"/>
        <v>-202500</v>
      </c>
    </row>
    <row r="132" spans="1:14" ht="15" outlineLevel="2">
      <c r="A132" s="160">
        <v>2013</v>
      </c>
      <c r="B132" s="144" t="s">
        <v>492</v>
      </c>
      <c r="C132" s="145">
        <v>41578</v>
      </c>
      <c r="D132" s="146" t="s">
        <v>538</v>
      </c>
      <c r="E132" s="151">
        <v>202500</v>
      </c>
      <c r="F132" s="19"/>
      <c r="G132" s="127">
        <v>0</v>
      </c>
      <c r="H132" s="127">
        <f>+E132</f>
        <v>202500</v>
      </c>
      <c r="J132" s="155">
        <v>0</v>
      </c>
      <c r="K132" s="155">
        <v>0</v>
      </c>
      <c r="L132" s="155">
        <v>0</v>
      </c>
      <c r="M132" s="155"/>
      <c r="N132" s="19">
        <f aca="true" t="shared" si="5" ref="N132:N195">+SUM(G132:M132)-E132</f>
        <v>0</v>
      </c>
    </row>
    <row r="133" spans="1:14" ht="15" outlineLevel="1">
      <c r="A133" s="160"/>
      <c r="B133" s="144"/>
      <c r="C133" s="145"/>
      <c r="D133" s="161" t="s">
        <v>560</v>
      </c>
      <c r="E133" s="151">
        <f>SUBTOTAL(9,E134:E134)</f>
        <v>270000</v>
      </c>
      <c r="F133" s="19"/>
      <c r="G133" s="127">
        <v>0</v>
      </c>
      <c r="H133" s="127"/>
      <c r="I133" s="127">
        <v>0</v>
      </c>
      <c r="J133" s="155">
        <v>0</v>
      </c>
      <c r="K133" s="155">
        <v>0</v>
      </c>
      <c r="L133" s="155">
        <v>0</v>
      </c>
      <c r="M133" s="155"/>
      <c r="N133" s="19">
        <f t="shared" si="5"/>
        <v>-270000</v>
      </c>
    </row>
    <row r="134" spans="1:14" ht="15" outlineLevel="2">
      <c r="A134" s="160">
        <v>2013</v>
      </c>
      <c r="B134" s="144" t="s">
        <v>548</v>
      </c>
      <c r="C134" s="145">
        <v>41639</v>
      </c>
      <c r="D134" s="146" t="s">
        <v>549</v>
      </c>
      <c r="E134" s="151">
        <v>270000</v>
      </c>
      <c r="F134" s="19"/>
      <c r="G134" s="127">
        <v>0</v>
      </c>
      <c r="H134" s="127">
        <f>+E134</f>
        <v>270000</v>
      </c>
      <c r="I134" s="127">
        <v>0</v>
      </c>
      <c r="J134" s="155">
        <v>0</v>
      </c>
      <c r="K134" s="155">
        <v>0</v>
      </c>
      <c r="L134" s="155">
        <v>0</v>
      </c>
      <c r="M134" s="155"/>
      <c r="N134" s="19">
        <f t="shared" si="5"/>
        <v>0</v>
      </c>
    </row>
    <row r="135" spans="1:14" ht="15" outlineLevel="1">
      <c r="A135" s="160"/>
      <c r="B135" s="144"/>
      <c r="C135" s="145"/>
      <c r="D135" s="161" t="s">
        <v>409</v>
      </c>
      <c r="E135" s="151">
        <f>SUBTOTAL(9,E136:E136)</f>
        <v>40000</v>
      </c>
      <c r="F135" s="19"/>
      <c r="G135" s="127">
        <v>0</v>
      </c>
      <c r="H135" s="127"/>
      <c r="I135" s="127">
        <v>0</v>
      </c>
      <c r="J135" s="155">
        <v>0</v>
      </c>
      <c r="K135" s="155">
        <v>0</v>
      </c>
      <c r="L135" s="155">
        <v>0</v>
      </c>
      <c r="M135" s="155"/>
      <c r="N135" s="19">
        <f t="shared" si="5"/>
        <v>-40000</v>
      </c>
    </row>
    <row r="136" spans="1:14" ht="15" outlineLevel="2">
      <c r="A136" s="160">
        <v>2013</v>
      </c>
      <c r="B136" s="144" t="s">
        <v>488</v>
      </c>
      <c r="C136" s="145">
        <v>41551</v>
      </c>
      <c r="D136" s="146" t="s">
        <v>362</v>
      </c>
      <c r="E136" s="151">
        <v>40000</v>
      </c>
      <c r="F136" s="19"/>
      <c r="G136" s="127">
        <v>0</v>
      </c>
      <c r="H136" s="127">
        <f>+E136</f>
        <v>40000</v>
      </c>
      <c r="I136" s="127">
        <v>0</v>
      </c>
      <c r="J136" s="155">
        <v>0</v>
      </c>
      <c r="K136" s="155">
        <v>0</v>
      </c>
      <c r="L136" s="155">
        <v>0</v>
      </c>
      <c r="M136" s="155"/>
      <c r="N136" s="19">
        <f t="shared" si="5"/>
        <v>0</v>
      </c>
    </row>
    <row r="137" spans="1:14" ht="15" outlineLevel="1">
      <c r="A137" s="160"/>
      <c r="B137" s="144"/>
      <c r="C137" s="145"/>
      <c r="D137" s="161" t="s">
        <v>561</v>
      </c>
      <c r="E137" s="151">
        <f>SUBTOTAL(9,E138:E138)</f>
        <v>115000</v>
      </c>
      <c r="F137" s="19"/>
      <c r="G137" s="127">
        <v>0</v>
      </c>
      <c r="H137" s="127"/>
      <c r="I137" s="127">
        <v>0</v>
      </c>
      <c r="J137" s="155">
        <v>0</v>
      </c>
      <c r="K137" s="155">
        <v>0</v>
      </c>
      <c r="L137" s="155">
        <v>0</v>
      </c>
      <c r="M137" s="155"/>
      <c r="N137" s="19">
        <f t="shared" si="5"/>
        <v>-115000</v>
      </c>
    </row>
    <row r="138" spans="1:14" ht="15" outlineLevel="2">
      <c r="A138" s="160">
        <v>2013</v>
      </c>
      <c r="B138" s="144" t="s">
        <v>511</v>
      </c>
      <c r="C138" s="145">
        <v>41639</v>
      </c>
      <c r="D138" s="146" t="s">
        <v>545</v>
      </c>
      <c r="E138" s="151">
        <v>115000</v>
      </c>
      <c r="F138" s="19"/>
      <c r="G138" s="127">
        <v>0</v>
      </c>
      <c r="H138" s="127">
        <v>76666</v>
      </c>
      <c r="I138" s="127">
        <v>38334</v>
      </c>
      <c r="J138" s="155">
        <v>0</v>
      </c>
      <c r="K138" s="155">
        <v>0</v>
      </c>
      <c r="L138" s="155">
        <v>0</v>
      </c>
      <c r="M138" s="155"/>
      <c r="N138" s="19">
        <f t="shared" si="5"/>
        <v>0</v>
      </c>
    </row>
    <row r="139" spans="1:14" ht="15" outlineLevel="1">
      <c r="A139" s="160"/>
      <c r="B139" s="144"/>
      <c r="C139" s="145"/>
      <c r="D139" s="161" t="s">
        <v>562</v>
      </c>
      <c r="E139" s="151">
        <f>SUBTOTAL(9,E140:E140)</f>
        <v>400000</v>
      </c>
      <c r="F139" s="19"/>
      <c r="G139" s="127">
        <v>0</v>
      </c>
      <c r="H139" s="127"/>
      <c r="I139" s="127">
        <v>0</v>
      </c>
      <c r="J139" s="155">
        <v>0</v>
      </c>
      <c r="K139" s="155">
        <v>0</v>
      </c>
      <c r="L139" s="155">
        <v>0</v>
      </c>
      <c r="M139" s="155"/>
      <c r="N139" s="19">
        <f t="shared" si="5"/>
        <v>-400000</v>
      </c>
    </row>
    <row r="140" spans="1:14" ht="15" outlineLevel="2">
      <c r="A140" s="160">
        <v>2013</v>
      </c>
      <c r="B140" s="144" t="s">
        <v>503</v>
      </c>
      <c r="C140" s="145">
        <v>41628</v>
      </c>
      <c r="D140" s="146" t="s">
        <v>542</v>
      </c>
      <c r="E140" s="151">
        <v>400000</v>
      </c>
      <c r="F140" s="19"/>
      <c r="G140" s="127">
        <v>0</v>
      </c>
      <c r="H140" s="61">
        <f>+E140</f>
        <v>400000</v>
      </c>
      <c r="I140" s="61"/>
      <c r="J140" s="178"/>
      <c r="K140" s="154"/>
      <c r="L140" s="154"/>
      <c r="M140" s="154"/>
      <c r="N140" s="19">
        <f t="shared" si="5"/>
        <v>0</v>
      </c>
    </row>
    <row r="141" spans="1:14" ht="15" outlineLevel="1">
      <c r="A141" s="160"/>
      <c r="B141" s="144"/>
      <c r="C141" s="145"/>
      <c r="D141" s="161" t="s">
        <v>563</v>
      </c>
      <c r="E141" s="151">
        <f>SUBTOTAL(9,E142:E143)</f>
        <v>320000</v>
      </c>
      <c r="F141" s="19"/>
      <c r="G141" s="127">
        <v>0</v>
      </c>
      <c r="H141" s="61"/>
      <c r="I141" s="61"/>
      <c r="J141" s="178"/>
      <c r="K141" s="154"/>
      <c r="L141" s="154"/>
      <c r="M141" s="154"/>
      <c r="N141" s="19">
        <f t="shared" si="5"/>
        <v>-320000</v>
      </c>
    </row>
    <row r="142" spans="1:14" ht="15" outlineLevel="2">
      <c r="A142" s="160">
        <v>2013</v>
      </c>
      <c r="B142" s="144" t="s">
        <v>462</v>
      </c>
      <c r="C142" s="145">
        <v>41352</v>
      </c>
      <c r="D142" s="146" t="s">
        <v>527</v>
      </c>
      <c r="E142" s="151">
        <v>130000</v>
      </c>
      <c r="F142" s="19"/>
      <c r="G142" s="127">
        <v>0</v>
      </c>
      <c r="H142" s="61">
        <f>+E142</f>
        <v>130000</v>
      </c>
      <c r="I142" s="61"/>
      <c r="J142" s="178"/>
      <c r="K142" s="154"/>
      <c r="L142" s="154"/>
      <c r="M142" s="154"/>
      <c r="N142" s="19">
        <f t="shared" si="5"/>
        <v>0</v>
      </c>
    </row>
    <row r="143" spans="1:14" ht="15" outlineLevel="2">
      <c r="A143" s="160">
        <v>2013</v>
      </c>
      <c r="B143" s="144" t="s">
        <v>471</v>
      </c>
      <c r="C143" s="145">
        <v>41424</v>
      </c>
      <c r="D143" s="146" t="s">
        <v>527</v>
      </c>
      <c r="E143" s="151">
        <v>190000</v>
      </c>
      <c r="F143" s="19"/>
      <c r="G143" s="127">
        <v>0</v>
      </c>
      <c r="H143" s="61">
        <f>+E143</f>
        <v>190000</v>
      </c>
      <c r="I143" s="61"/>
      <c r="J143" s="178"/>
      <c r="K143" s="154"/>
      <c r="L143" s="154"/>
      <c r="M143" s="154"/>
      <c r="N143" s="19">
        <f t="shared" si="5"/>
        <v>0</v>
      </c>
    </row>
    <row r="144" spans="1:14" ht="15" outlineLevel="1">
      <c r="A144" s="160"/>
      <c r="B144" s="144"/>
      <c r="C144" s="145"/>
      <c r="D144" s="161" t="s">
        <v>564</v>
      </c>
      <c r="E144" s="151">
        <f>SUBTOTAL(9,E145:E146)</f>
        <v>650000</v>
      </c>
      <c r="F144" s="19"/>
      <c r="G144" s="127">
        <v>0</v>
      </c>
      <c r="H144" s="61"/>
      <c r="I144" s="61"/>
      <c r="J144" s="178"/>
      <c r="K144" s="154"/>
      <c r="L144" s="154"/>
      <c r="M144" s="154"/>
      <c r="N144" s="19">
        <f t="shared" si="5"/>
        <v>-650000</v>
      </c>
    </row>
    <row r="145" spans="1:14" ht="15" outlineLevel="2">
      <c r="A145" s="160">
        <v>2013</v>
      </c>
      <c r="B145" s="144" t="s">
        <v>464</v>
      </c>
      <c r="C145" s="145">
        <v>41376</v>
      </c>
      <c r="D145" s="146" t="s">
        <v>528</v>
      </c>
      <c r="E145" s="151">
        <v>325000</v>
      </c>
      <c r="F145" s="19"/>
      <c r="G145" s="127">
        <v>0</v>
      </c>
      <c r="H145" s="61">
        <f>+E145</f>
        <v>325000</v>
      </c>
      <c r="I145" s="61"/>
      <c r="J145" s="178"/>
      <c r="K145" s="154"/>
      <c r="L145" s="154"/>
      <c r="M145" s="154"/>
      <c r="N145" s="19">
        <f t="shared" si="5"/>
        <v>0</v>
      </c>
    </row>
    <row r="146" spans="1:14" ht="15" outlineLevel="2">
      <c r="A146" s="160">
        <v>2013</v>
      </c>
      <c r="B146" s="144" t="s">
        <v>470</v>
      </c>
      <c r="C146" s="145">
        <v>41423</v>
      </c>
      <c r="D146" s="146" t="s">
        <v>528</v>
      </c>
      <c r="E146" s="151">
        <v>325000</v>
      </c>
      <c r="F146" s="19" t="s">
        <v>582</v>
      </c>
      <c r="G146" s="127">
        <v>0</v>
      </c>
      <c r="H146" s="61">
        <v>325000</v>
      </c>
      <c r="I146" s="61"/>
      <c r="J146" s="178"/>
      <c r="K146" s="154"/>
      <c r="L146" s="154"/>
      <c r="M146" s="154"/>
      <c r="N146" s="19">
        <f t="shared" si="5"/>
        <v>0</v>
      </c>
    </row>
    <row r="147" spans="1:14" ht="15" outlineLevel="1">
      <c r="A147" s="160"/>
      <c r="B147" s="144"/>
      <c r="C147" s="145"/>
      <c r="D147" s="161" t="s">
        <v>414</v>
      </c>
      <c r="E147" s="151">
        <f>SUBTOTAL(9,E148:E150)</f>
        <v>88000</v>
      </c>
      <c r="F147" s="19"/>
      <c r="G147" s="127">
        <v>0</v>
      </c>
      <c r="H147" s="61"/>
      <c r="I147" s="61"/>
      <c r="J147" s="178"/>
      <c r="K147" s="154"/>
      <c r="L147" s="154"/>
      <c r="M147" s="154"/>
      <c r="N147" s="19">
        <f t="shared" si="5"/>
        <v>-88000</v>
      </c>
    </row>
    <row r="148" spans="1:14" ht="15" outlineLevel="2">
      <c r="A148" s="160">
        <v>2013</v>
      </c>
      <c r="B148" s="144" t="s">
        <v>474</v>
      </c>
      <c r="C148" s="145">
        <v>41439</v>
      </c>
      <c r="D148" s="146" t="s">
        <v>331</v>
      </c>
      <c r="E148" s="151">
        <v>20714</v>
      </c>
      <c r="F148" s="19"/>
      <c r="G148" s="127">
        <v>0</v>
      </c>
      <c r="H148" s="61">
        <f>+E148</f>
        <v>20714</v>
      </c>
      <c r="I148" s="61"/>
      <c r="J148" s="178"/>
      <c r="K148" s="154"/>
      <c r="L148" s="154"/>
      <c r="M148" s="154"/>
      <c r="N148" s="19">
        <f t="shared" si="5"/>
        <v>0</v>
      </c>
    </row>
    <row r="149" spans="1:14" ht="15" outlineLevel="2">
      <c r="A149" s="160">
        <v>2013</v>
      </c>
      <c r="B149" s="144" t="s">
        <v>476</v>
      </c>
      <c r="C149" s="145">
        <v>41449</v>
      </c>
      <c r="D149" s="146" t="s">
        <v>331</v>
      </c>
      <c r="E149" s="151">
        <v>38000</v>
      </c>
      <c r="F149" s="19"/>
      <c r="G149" s="127">
        <v>0</v>
      </c>
      <c r="H149" s="61">
        <f>+E149/12*7</f>
        <v>22166.666666666664</v>
      </c>
      <c r="I149" s="177">
        <f>+E149/12*5</f>
        <v>15833.333333333332</v>
      </c>
      <c r="J149" s="178"/>
      <c r="K149" s="154"/>
      <c r="L149" s="154"/>
      <c r="M149" s="154"/>
      <c r="N149" s="19">
        <f t="shared" si="5"/>
        <v>0</v>
      </c>
    </row>
    <row r="150" spans="1:14" ht="15" outlineLevel="2">
      <c r="A150" s="160">
        <v>2013</v>
      </c>
      <c r="B150" s="144" t="s">
        <v>512</v>
      </c>
      <c r="C150" s="145">
        <v>41639</v>
      </c>
      <c r="D150" s="146" t="s">
        <v>331</v>
      </c>
      <c r="E150" s="151">
        <v>29286</v>
      </c>
      <c r="F150" s="19"/>
      <c r="G150" s="127">
        <v>0</v>
      </c>
      <c r="H150" s="61">
        <v>0</v>
      </c>
      <c r="I150" s="177">
        <f>+E150</f>
        <v>29286</v>
      </c>
      <c r="J150" s="178"/>
      <c r="K150" s="154"/>
      <c r="L150" s="154"/>
      <c r="M150" s="154"/>
      <c r="N150" s="19">
        <f t="shared" si="5"/>
        <v>0</v>
      </c>
    </row>
    <row r="151" spans="1:14" ht="15" outlineLevel="1">
      <c r="A151" s="160"/>
      <c r="B151" s="144"/>
      <c r="C151" s="145"/>
      <c r="D151" s="161" t="s">
        <v>565</v>
      </c>
      <c r="E151" s="151">
        <f>SUBTOTAL(9,E152:E153)</f>
        <v>286000</v>
      </c>
      <c r="F151" s="19"/>
      <c r="G151" s="127">
        <v>0</v>
      </c>
      <c r="H151" s="61"/>
      <c r="I151" s="61"/>
      <c r="J151" s="178"/>
      <c r="K151" s="154"/>
      <c r="L151" s="154"/>
      <c r="M151" s="154"/>
      <c r="N151" s="19">
        <f t="shared" si="5"/>
        <v>-286000</v>
      </c>
    </row>
    <row r="152" spans="1:14" ht="15" outlineLevel="2">
      <c r="A152" s="160">
        <v>2013</v>
      </c>
      <c r="B152" s="144" t="s">
        <v>468</v>
      </c>
      <c r="C152" s="145">
        <v>41414</v>
      </c>
      <c r="D152" s="146" t="s">
        <v>530</v>
      </c>
      <c r="E152" s="151">
        <v>87000</v>
      </c>
      <c r="F152" s="19"/>
      <c r="G152" s="127">
        <v>0</v>
      </c>
      <c r="H152" s="61">
        <f>+E152</f>
        <v>87000</v>
      </c>
      <c r="I152" s="61"/>
      <c r="J152" s="178"/>
      <c r="K152" s="154"/>
      <c r="L152" s="154"/>
      <c r="M152" s="154"/>
      <c r="N152" s="19">
        <f t="shared" si="5"/>
        <v>0</v>
      </c>
    </row>
    <row r="153" spans="1:14" ht="15" outlineLevel="2">
      <c r="A153" s="160">
        <v>2013</v>
      </c>
      <c r="B153" s="144" t="s">
        <v>485</v>
      </c>
      <c r="C153" s="145">
        <v>41526</v>
      </c>
      <c r="D153" s="146" t="s">
        <v>530</v>
      </c>
      <c r="E153" s="151">
        <v>199000</v>
      </c>
      <c r="F153" s="19"/>
      <c r="G153" s="127">
        <v>0</v>
      </c>
      <c r="H153" s="61">
        <f>+E153</f>
        <v>199000</v>
      </c>
      <c r="I153" s="61"/>
      <c r="J153" s="178"/>
      <c r="K153" s="154"/>
      <c r="L153" s="154"/>
      <c r="M153" s="154"/>
      <c r="N153" s="19">
        <f t="shared" si="5"/>
        <v>0</v>
      </c>
    </row>
    <row r="154" spans="1:14" ht="15" outlineLevel="1">
      <c r="A154" s="160"/>
      <c r="B154" s="144"/>
      <c r="C154" s="145"/>
      <c r="D154" s="161" t="s">
        <v>415</v>
      </c>
      <c r="E154" s="151">
        <f>SUBTOTAL(9,E155:E155)</f>
        <v>61017</v>
      </c>
      <c r="F154" s="19"/>
      <c r="G154" s="127">
        <v>0</v>
      </c>
      <c r="H154" s="61"/>
      <c r="I154" s="61"/>
      <c r="J154" s="178"/>
      <c r="K154" s="154"/>
      <c r="L154" s="154"/>
      <c r="M154" s="154"/>
      <c r="N154" s="19">
        <f t="shared" si="5"/>
        <v>-61017</v>
      </c>
    </row>
    <row r="155" spans="1:14" ht="15" outlineLevel="2">
      <c r="A155" s="160">
        <v>2013</v>
      </c>
      <c r="B155" s="144" t="s">
        <v>498</v>
      </c>
      <c r="C155" s="145">
        <v>41604</v>
      </c>
      <c r="D155" s="146" t="s">
        <v>373</v>
      </c>
      <c r="E155" s="151">
        <v>61017</v>
      </c>
      <c r="F155" s="19"/>
      <c r="G155" s="127">
        <v>0</v>
      </c>
      <c r="H155" s="61">
        <f>+E155/12*1</f>
        <v>5084.75</v>
      </c>
      <c r="I155" s="61">
        <f>+E155/12*11</f>
        <v>55932.25</v>
      </c>
      <c r="J155" s="178"/>
      <c r="K155" s="154"/>
      <c r="L155" s="154"/>
      <c r="M155" s="154"/>
      <c r="N155" s="19">
        <f t="shared" si="5"/>
        <v>0</v>
      </c>
    </row>
    <row r="156" spans="1:14" ht="15" outlineLevel="1">
      <c r="A156" s="160"/>
      <c r="B156" s="144"/>
      <c r="C156" s="145"/>
      <c r="D156" s="161" t="s">
        <v>566</v>
      </c>
      <c r="E156" s="151">
        <f>SUBTOTAL(9,E157:E157)</f>
        <v>20000</v>
      </c>
      <c r="F156" s="19"/>
      <c r="G156" s="127">
        <v>0</v>
      </c>
      <c r="H156" s="61"/>
      <c r="I156" s="61"/>
      <c r="J156" s="178"/>
      <c r="K156" s="154"/>
      <c r="L156" s="154"/>
      <c r="M156" s="154"/>
      <c r="N156" s="19">
        <f t="shared" si="5"/>
        <v>-20000</v>
      </c>
    </row>
    <row r="157" spans="1:14" ht="15" outlineLevel="2">
      <c r="A157" s="160">
        <v>2013</v>
      </c>
      <c r="B157" s="144" t="s">
        <v>472</v>
      </c>
      <c r="C157" s="145">
        <v>41430</v>
      </c>
      <c r="D157" s="146" t="s">
        <v>531</v>
      </c>
      <c r="E157" s="151">
        <v>20000</v>
      </c>
      <c r="F157" s="19"/>
      <c r="G157" s="127">
        <v>0</v>
      </c>
      <c r="H157" s="61">
        <f>+E157</f>
        <v>20000</v>
      </c>
      <c r="I157" s="61"/>
      <c r="J157" s="178"/>
      <c r="K157" s="154"/>
      <c r="L157" s="154"/>
      <c r="M157" s="154"/>
      <c r="N157" s="19">
        <f t="shared" si="5"/>
        <v>0</v>
      </c>
    </row>
    <row r="158" spans="1:14" ht="15" outlineLevel="1">
      <c r="A158" s="160"/>
      <c r="B158" s="144"/>
      <c r="C158" s="145"/>
      <c r="D158" s="161" t="s">
        <v>567</v>
      </c>
      <c r="E158" s="151">
        <f>SUBTOTAL(9,E159:E159)</f>
        <v>210000</v>
      </c>
      <c r="F158" s="19"/>
      <c r="G158" s="127">
        <v>0</v>
      </c>
      <c r="H158" s="61"/>
      <c r="I158" s="61"/>
      <c r="J158" s="178"/>
      <c r="K158" s="154"/>
      <c r="L158" s="154"/>
      <c r="M158" s="154"/>
      <c r="N158" s="19">
        <f t="shared" si="5"/>
        <v>-210000</v>
      </c>
    </row>
    <row r="159" spans="1:14" ht="15" outlineLevel="2">
      <c r="A159" s="160">
        <v>2013</v>
      </c>
      <c r="B159" s="144" t="s">
        <v>497</v>
      </c>
      <c r="C159" s="145">
        <v>41604</v>
      </c>
      <c r="D159" s="146" t="s">
        <v>540</v>
      </c>
      <c r="E159" s="151">
        <v>210000</v>
      </c>
      <c r="F159" s="19" t="s">
        <v>583</v>
      </c>
      <c r="G159" s="127">
        <v>0</v>
      </c>
      <c r="H159" s="61">
        <f>+E159</f>
        <v>210000</v>
      </c>
      <c r="I159" s="61"/>
      <c r="J159" s="178"/>
      <c r="K159" s="154"/>
      <c r="L159" s="154"/>
      <c r="M159" s="154"/>
      <c r="N159" s="19">
        <f t="shared" si="5"/>
        <v>0</v>
      </c>
    </row>
    <row r="160" spans="1:14" ht="15" outlineLevel="1">
      <c r="A160" s="160"/>
      <c r="B160" s="144"/>
      <c r="C160" s="145"/>
      <c r="D160" s="161" t="s">
        <v>568</v>
      </c>
      <c r="E160" s="151">
        <f>SUBTOTAL(9,E161:E164)</f>
        <v>597000</v>
      </c>
      <c r="F160" s="19"/>
      <c r="G160" s="127">
        <v>0</v>
      </c>
      <c r="H160" s="61"/>
      <c r="I160" s="61"/>
      <c r="J160" s="178"/>
      <c r="K160" s="154"/>
      <c r="L160" s="154"/>
      <c r="M160" s="154"/>
      <c r="N160" s="19">
        <f t="shared" si="5"/>
        <v>-597000</v>
      </c>
    </row>
    <row r="161" spans="1:14" ht="15" outlineLevel="2">
      <c r="A161" s="160">
        <v>2013</v>
      </c>
      <c r="B161" s="144" t="s">
        <v>456</v>
      </c>
      <c r="C161" s="145">
        <v>41306</v>
      </c>
      <c r="D161" s="146" t="s">
        <v>525</v>
      </c>
      <c r="E161" s="151">
        <v>156000</v>
      </c>
      <c r="F161" s="19"/>
      <c r="G161" s="127">
        <v>0</v>
      </c>
      <c r="H161" s="61">
        <f>+E161</f>
        <v>156000</v>
      </c>
      <c r="I161" s="61"/>
      <c r="J161" s="178"/>
      <c r="K161" s="154"/>
      <c r="L161" s="154"/>
      <c r="M161" s="154"/>
      <c r="N161" s="19">
        <f t="shared" si="5"/>
        <v>0</v>
      </c>
    </row>
    <row r="162" spans="1:14" ht="15" outlineLevel="2">
      <c r="A162" s="160">
        <v>2013</v>
      </c>
      <c r="B162" s="144" t="s">
        <v>463</v>
      </c>
      <c r="C162" s="145">
        <v>41371</v>
      </c>
      <c r="D162" s="146" t="s">
        <v>525</v>
      </c>
      <c r="E162" s="151">
        <v>364000</v>
      </c>
      <c r="F162" s="19"/>
      <c r="G162" s="127">
        <v>0</v>
      </c>
      <c r="H162" s="61">
        <f>+E162</f>
        <v>364000</v>
      </c>
      <c r="I162" s="61"/>
      <c r="J162" s="178"/>
      <c r="K162" s="154"/>
      <c r="L162" s="154"/>
      <c r="M162" s="154"/>
      <c r="N162" s="19">
        <f t="shared" si="5"/>
        <v>0</v>
      </c>
    </row>
    <row r="163" spans="1:14" ht="15" outlineLevel="2">
      <c r="A163" s="160">
        <v>2013</v>
      </c>
      <c r="B163" s="144" t="s">
        <v>466</v>
      </c>
      <c r="C163" s="145">
        <v>41388</v>
      </c>
      <c r="D163" s="146" t="s">
        <v>525</v>
      </c>
      <c r="E163" s="151">
        <v>38500</v>
      </c>
      <c r="F163" s="19"/>
      <c r="G163" s="127">
        <v>0</v>
      </c>
      <c r="H163" s="61">
        <f>+E163</f>
        <v>38500</v>
      </c>
      <c r="I163" s="61"/>
      <c r="J163" s="178"/>
      <c r="K163" s="154"/>
      <c r="L163" s="154"/>
      <c r="M163" s="154"/>
      <c r="N163" s="19">
        <f t="shared" si="5"/>
        <v>0</v>
      </c>
    </row>
    <row r="164" spans="1:14" ht="15" outlineLevel="2">
      <c r="A164" s="160">
        <v>2013</v>
      </c>
      <c r="B164" s="144" t="s">
        <v>484</v>
      </c>
      <c r="C164" s="145">
        <v>41519</v>
      </c>
      <c r="D164" s="146" t="s">
        <v>525</v>
      </c>
      <c r="E164" s="151">
        <v>38500</v>
      </c>
      <c r="F164" s="19"/>
      <c r="G164" s="127">
        <v>0</v>
      </c>
      <c r="H164" s="61">
        <f>+E164</f>
        <v>38500</v>
      </c>
      <c r="I164" s="61"/>
      <c r="J164" s="178"/>
      <c r="K164" s="154"/>
      <c r="L164" s="154"/>
      <c r="M164" s="154"/>
      <c r="N164" s="19">
        <f t="shared" si="5"/>
        <v>0</v>
      </c>
    </row>
    <row r="165" spans="1:14" ht="15" outlineLevel="1">
      <c r="A165" s="160"/>
      <c r="B165" s="144"/>
      <c r="C165" s="145"/>
      <c r="D165" s="161" t="s">
        <v>569</v>
      </c>
      <c r="E165" s="151">
        <f>SUBTOTAL(9,E166:E166)</f>
        <v>175000</v>
      </c>
      <c r="F165" s="19"/>
      <c r="G165" s="127">
        <v>0</v>
      </c>
      <c r="H165" s="61"/>
      <c r="I165" s="61"/>
      <c r="J165" s="178"/>
      <c r="K165" s="154"/>
      <c r="L165" s="154"/>
      <c r="M165" s="154"/>
      <c r="N165" s="19">
        <f t="shared" si="5"/>
        <v>-175000</v>
      </c>
    </row>
    <row r="166" spans="1:14" ht="15" outlineLevel="2">
      <c r="A166" s="160">
        <v>2013</v>
      </c>
      <c r="B166" s="144" t="s">
        <v>455</v>
      </c>
      <c r="C166" s="145">
        <v>41297</v>
      </c>
      <c r="D166" s="146" t="s">
        <v>524</v>
      </c>
      <c r="E166" s="151">
        <v>175000</v>
      </c>
      <c r="F166" s="19"/>
      <c r="G166" s="127">
        <v>0</v>
      </c>
      <c r="H166" s="61">
        <v>115000</v>
      </c>
      <c r="I166" s="61">
        <v>30000</v>
      </c>
      <c r="J166" s="178">
        <v>30000</v>
      </c>
      <c r="K166" s="154"/>
      <c r="L166" s="154"/>
      <c r="M166" s="154"/>
      <c r="N166" s="19">
        <f t="shared" si="5"/>
        <v>0</v>
      </c>
    </row>
    <row r="167" spans="1:14" ht="15" outlineLevel="1">
      <c r="A167" s="160"/>
      <c r="B167" s="144"/>
      <c r="C167" s="145"/>
      <c r="D167" s="161" t="s">
        <v>419</v>
      </c>
      <c r="E167" s="151">
        <f>SUBTOTAL(9,E168:E169)</f>
        <v>149000</v>
      </c>
      <c r="F167" s="19"/>
      <c r="G167" s="127">
        <v>0</v>
      </c>
      <c r="H167" s="61"/>
      <c r="I167" s="61"/>
      <c r="J167" s="178"/>
      <c r="K167" s="154"/>
      <c r="L167" s="154"/>
      <c r="M167" s="154"/>
      <c r="N167" s="19">
        <f t="shared" si="5"/>
        <v>-149000</v>
      </c>
    </row>
    <row r="168" spans="1:14" ht="15" outlineLevel="2">
      <c r="A168" s="160">
        <v>2013</v>
      </c>
      <c r="B168" s="144" t="s">
        <v>460</v>
      </c>
      <c r="C168" s="145">
        <v>41345</v>
      </c>
      <c r="D168" s="146" t="s">
        <v>283</v>
      </c>
      <c r="E168" s="151">
        <v>140000</v>
      </c>
      <c r="F168" s="19"/>
      <c r="G168" s="127">
        <v>0</v>
      </c>
      <c r="H168" s="61">
        <v>126500</v>
      </c>
      <c r="I168" s="61">
        <v>13500</v>
      </c>
      <c r="J168" s="178"/>
      <c r="K168" s="154"/>
      <c r="L168" s="154"/>
      <c r="M168" s="154"/>
      <c r="N168" s="19">
        <f t="shared" si="5"/>
        <v>0</v>
      </c>
    </row>
    <row r="169" spans="1:14" ht="15" outlineLevel="2">
      <c r="A169" s="160">
        <v>2013</v>
      </c>
      <c r="B169" s="144" t="s">
        <v>478</v>
      </c>
      <c r="C169" s="145">
        <v>41467</v>
      </c>
      <c r="D169" s="146" t="s">
        <v>283</v>
      </c>
      <c r="E169" s="151">
        <v>9000</v>
      </c>
      <c r="F169" s="19"/>
      <c r="G169" s="127">
        <v>0</v>
      </c>
      <c r="H169" s="61"/>
      <c r="I169" s="61">
        <v>9000</v>
      </c>
      <c r="J169" s="178"/>
      <c r="K169" s="154"/>
      <c r="L169" s="154"/>
      <c r="M169" s="154"/>
      <c r="N169" s="19">
        <f t="shared" si="5"/>
        <v>0</v>
      </c>
    </row>
    <row r="170" spans="1:14" ht="15" outlineLevel="1">
      <c r="A170" s="160"/>
      <c r="B170" s="144"/>
      <c r="C170" s="145"/>
      <c r="D170" s="161" t="s">
        <v>570</v>
      </c>
      <c r="E170" s="151">
        <f>SUBTOTAL(9,E171:E172)</f>
        <v>335000</v>
      </c>
      <c r="F170" s="19"/>
      <c r="G170" s="127">
        <v>0</v>
      </c>
      <c r="H170" s="61"/>
      <c r="I170" s="61"/>
      <c r="J170" s="178"/>
      <c r="K170" s="154"/>
      <c r="L170" s="154"/>
      <c r="M170" s="154"/>
      <c r="N170" s="19">
        <f t="shared" si="5"/>
        <v>-335000</v>
      </c>
    </row>
    <row r="171" spans="1:14" ht="15" outlineLevel="2">
      <c r="A171" s="160">
        <v>2013</v>
      </c>
      <c r="B171" s="144" t="s">
        <v>481</v>
      </c>
      <c r="C171" s="145">
        <v>41509</v>
      </c>
      <c r="D171" s="146" t="s">
        <v>534</v>
      </c>
      <c r="E171" s="151">
        <v>100500</v>
      </c>
      <c r="F171" s="19"/>
      <c r="G171" s="127">
        <v>0</v>
      </c>
      <c r="H171" s="61">
        <f>+E171</f>
        <v>100500</v>
      </c>
      <c r="I171" s="61"/>
      <c r="J171" s="178"/>
      <c r="K171" s="154"/>
      <c r="L171" s="154"/>
      <c r="M171" s="154"/>
      <c r="N171" s="19">
        <f t="shared" si="5"/>
        <v>0</v>
      </c>
    </row>
    <row r="172" spans="1:14" ht="13.5" customHeight="1" outlineLevel="2">
      <c r="A172" s="160">
        <v>2013</v>
      </c>
      <c r="B172" s="144" t="s">
        <v>489</v>
      </c>
      <c r="C172" s="145">
        <v>41560</v>
      </c>
      <c r="D172" s="146" t="s">
        <v>534</v>
      </c>
      <c r="E172" s="151">
        <v>234500</v>
      </c>
      <c r="F172" s="19"/>
      <c r="G172" s="127">
        <v>0</v>
      </c>
      <c r="H172" s="61">
        <f>+E172</f>
        <v>234500</v>
      </c>
      <c r="I172" s="61"/>
      <c r="J172" s="178"/>
      <c r="K172" s="154"/>
      <c r="L172" s="154"/>
      <c r="M172" s="154"/>
      <c r="N172" s="19">
        <f t="shared" si="5"/>
        <v>0</v>
      </c>
    </row>
    <row r="173" spans="1:14" ht="15" outlineLevel="1">
      <c r="A173" s="160"/>
      <c r="B173" s="144"/>
      <c r="C173" s="145"/>
      <c r="D173" s="161" t="s">
        <v>422</v>
      </c>
      <c r="E173" s="151">
        <f>SUBTOTAL(9,E174:E174)</f>
        <v>20000</v>
      </c>
      <c r="F173" s="19"/>
      <c r="G173" s="127">
        <v>0</v>
      </c>
      <c r="H173" s="61"/>
      <c r="I173" s="61"/>
      <c r="J173" s="178"/>
      <c r="K173" s="154"/>
      <c r="L173" s="154"/>
      <c r="M173" s="154"/>
      <c r="N173" s="19">
        <f t="shared" si="5"/>
        <v>-20000</v>
      </c>
    </row>
    <row r="174" spans="1:14" ht="15" outlineLevel="2">
      <c r="A174" s="160">
        <v>2013</v>
      </c>
      <c r="B174" s="144" t="s">
        <v>461</v>
      </c>
      <c r="C174" s="145">
        <v>41345</v>
      </c>
      <c r="D174" s="146" t="s">
        <v>532</v>
      </c>
      <c r="E174" s="151">
        <v>20000</v>
      </c>
      <c r="F174" s="19"/>
      <c r="G174" s="127">
        <v>0</v>
      </c>
      <c r="H174" s="61">
        <f>+E174</f>
        <v>20000</v>
      </c>
      <c r="I174" s="61"/>
      <c r="J174" s="178"/>
      <c r="K174" s="154"/>
      <c r="L174" s="154"/>
      <c r="M174" s="154"/>
      <c r="N174" s="19">
        <f t="shared" si="5"/>
        <v>0</v>
      </c>
    </row>
    <row r="175" spans="1:14" ht="15" outlineLevel="1">
      <c r="A175" s="160"/>
      <c r="B175" s="144"/>
      <c r="C175" s="145"/>
      <c r="D175" s="161" t="s">
        <v>571</v>
      </c>
      <c r="E175" s="151">
        <f>SUBTOTAL(9,E176:E177)</f>
        <v>118000</v>
      </c>
      <c r="F175" s="19"/>
      <c r="G175" s="127">
        <v>0</v>
      </c>
      <c r="H175" s="61"/>
      <c r="I175" s="61"/>
      <c r="J175" s="178"/>
      <c r="K175" s="154"/>
      <c r="L175" s="154"/>
      <c r="M175" s="154"/>
      <c r="N175" s="19">
        <f t="shared" si="5"/>
        <v>-118000</v>
      </c>
    </row>
    <row r="176" spans="1:14" ht="15" outlineLevel="2">
      <c r="A176" s="160">
        <v>2013</v>
      </c>
      <c r="B176" s="144" t="s">
        <v>479</v>
      </c>
      <c r="C176" s="145">
        <v>41481</v>
      </c>
      <c r="D176" s="146" t="s">
        <v>532</v>
      </c>
      <c r="E176" s="151">
        <v>59000</v>
      </c>
      <c r="F176" s="19"/>
      <c r="G176" s="127">
        <v>0</v>
      </c>
      <c r="H176" s="61">
        <f>+E176</f>
        <v>59000</v>
      </c>
      <c r="I176" s="61"/>
      <c r="J176" s="178"/>
      <c r="K176" s="154"/>
      <c r="L176" s="154"/>
      <c r="M176" s="154"/>
      <c r="N176" s="19">
        <f t="shared" si="5"/>
        <v>0</v>
      </c>
    </row>
    <row r="177" spans="1:14" ht="15" outlineLevel="2">
      <c r="A177" s="160">
        <v>2013</v>
      </c>
      <c r="B177" s="144" t="s">
        <v>513</v>
      </c>
      <c r="C177" s="145">
        <v>41639</v>
      </c>
      <c r="D177" s="146" t="s">
        <v>532</v>
      </c>
      <c r="E177" s="151">
        <v>59000</v>
      </c>
      <c r="F177" s="19"/>
      <c r="G177" s="127">
        <v>0</v>
      </c>
      <c r="H177" s="61"/>
      <c r="I177" s="177">
        <f>+E177</f>
        <v>59000</v>
      </c>
      <c r="J177" s="178"/>
      <c r="K177" s="154"/>
      <c r="L177" s="154"/>
      <c r="M177" s="154"/>
      <c r="N177" s="19">
        <f t="shared" si="5"/>
        <v>0</v>
      </c>
    </row>
    <row r="178" spans="1:14" ht="15" outlineLevel="1">
      <c r="A178" s="160"/>
      <c r="B178" s="144"/>
      <c r="C178" s="145"/>
      <c r="D178" s="161" t="s">
        <v>572</v>
      </c>
      <c r="E178" s="151">
        <f>SUBTOTAL(9,E179:E180)</f>
        <v>128000</v>
      </c>
      <c r="F178" s="19"/>
      <c r="G178" s="127">
        <v>0</v>
      </c>
      <c r="H178" s="61"/>
      <c r="I178" s="61"/>
      <c r="J178" s="178"/>
      <c r="K178" s="154"/>
      <c r="L178" s="154"/>
      <c r="M178" s="154"/>
      <c r="N178" s="19">
        <f t="shared" si="5"/>
        <v>-128000</v>
      </c>
    </row>
    <row r="179" spans="1:14" ht="15" outlineLevel="2">
      <c r="A179" s="160">
        <v>2013</v>
      </c>
      <c r="B179" s="144" t="s">
        <v>453</v>
      </c>
      <c r="C179" s="145">
        <v>41289</v>
      </c>
      <c r="D179" s="146" t="s">
        <v>522</v>
      </c>
      <c r="E179" s="151">
        <v>64000</v>
      </c>
      <c r="F179" s="19"/>
      <c r="G179" s="127">
        <v>0</v>
      </c>
      <c r="H179" s="61">
        <f>+E179</f>
        <v>64000</v>
      </c>
      <c r="I179" s="61">
        <v>0</v>
      </c>
      <c r="J179" s="178"/>
      <c r="K179" s="154"/>
      <c r="L179" s="154"/>
      <c r="M179" s="154"/>
      <c r="N179" s="19">
        <f t="shared" si="5"/>
        <v>0</v>
      </c>
    </row>
    <row r="180" spans="1:14" ht="15" outlineLevel="2">
      <c r="A180" s="160">
        <v>2013</v>
      </c>
      <c r="B180" s="144" t="s">
        <v>502</v>
      </c>
      <c r="C180" s="145">
        <v>41627</v>
      </c>
      <c r="D180" s="146" t="s">
        <v>522</v>
      </c>
      <c r="E180" s="151">
        <v>64000</v>
      </c>
      <c r="F180" s="19"/>
      <c r="G180" s="127">
        <v>0</v>
      </c>
      <c r="H180" s="61"/>
      <c r="I180" s="177">
        <f>+E180</f>
        <v>64000</v>
      </c>
      <c r="J180" s="178"/>
      <c r="K180" s="154"/>
      <c r="L180" s="154"/>
      <c r="M180" s="154"/>
      <c r="N180" s="19">
        <f t="shared" si="5"/>
        <v>0</v>
      </c>
    </row>
    <row r="181" spans="1:14" ht="15" outlineLevel="1">
      <c r="A181" s="160"/>
      <c r="B181" s="144"/>
      <c r="C181" s="145"/>
      <c r="D181" s="161" t="s">
        <v>573</v>
      </c>
      <c r="E181" s="151">
        <f>SUBTOTAL(9,E182:E186)</f>
        <v>894000</v>
      </c>
      <c r="F181" s="19"/>
      <c r="G181" s="127">
        <v>0</v>
      </c>
      <c r="H181" s="61"/>
      <c r="I181" s="61"/>
      <c r="J181" s="178"/>
      <c r="K181" s="154"/>
      <c r="L181" s="154"/>
      <c r="M181" s="154"/>
      <c r="N181" s="19">
        <f t="shared" si="5"/>
        <v>-894000</v>
      </c>
    </row>
    <row r="182" spans="1:14" ht="15" outlineLevel="2">
      <c r="A182" s="160">
        <v>2013</v>
      </c>
      <c r="B182" s="144" t="s">
        <v>465</v>
      </c>
      <c r="C182" s="145">
        <v>41383</v>
      </c>
      <c r="D182" s="146" t="s">
        <v>529</v>
      </c>
      <c r="E182" s="151">
        <v>95700</v>
      </c>
      <c r="F182" s="19"/>
      <c r="G182" s="127">
        <v>0</v>
      </c>
      <c r="H182" s="61">
        <f>+E182</f>
        <v>95700</v>
      </c>
      <c r="I182" s="61"/>
      <c r="J182" s="178"/>
      <c r="K182" s="154"/>
      <c r="L182" s="154"/>
      <c r="M182" s="154"/>
      <c r="N182" s="19">
        <f t="shared" si="5"/>
        <v>0</v>
      </c>
    </row>
    <row r="183" spans="1:14" ht="15" outlineLevel="2">
      <c r="A183" s="160">
        <v>2013</v>
      </c>
      <c r="B183" s="144" t="s">
        <v>467</v>
      </c>
      <c r="C183" s="145">
        <v>41409</v>
      </c>
      <c r="D183" s="146" t="s">
        <v>529</v>
      </c>
      <c r="E183" s="151">
        <v>117000</v>
      </c>
      <c r="F183" s="19"/>
      <c r="G183" s="127">
        <v>0</v>
      </c>
      <c r="H183" s="61">
        <f>+E183</f>
        <v>117000</v>
      </c>
      <c r="I183" s="61"/>
      <c r="J183" s="178"/>
      <c r="K183" s="154"/>
      <c r="L183" s="154"/>
      <c r="M183" s="154"/>
      <c r="N183" s="19">
        <f t="shared" si="5"/>
        <v>0</v>
      </c>
    </row>
    <row r="184" spans="1:14" ht="15" outlineLevel="2">
      <c r="A184" s="160">
        <v>2013</v>
      </c>
      <c r="B184" s="144" t="s">
        <v>473</v>
      </c>
      <c r="C184" s="145">
        <v>41438</v>
      </c>
      <c r="D184" s="146" t="s">
        <v>529</v>
      </c>
      <c r="E184" s="151">
        <v>273000</v>
      </c>
      <c r="F184" s="19"/>
      <c r="G184" s="127">
        <v>0</v>
      </c>
      <c r="H184" s="61">
        <f>+E184</f>
        <v>273000</v>
      </c>
      <c r="I184" s="61"/>
      <c r="J184" s="178"/>
      <c r="K184" s="154"/>
      <c r="L184" s="154"/>
      <c r="M184" s="154"/>
      <c r="N184" s="19">
        <f t="shared" si="5"/>
        <v>0</v>
      </c>
    </row>
    <row r="185" spans="1:14" ht="15" outlineLevel="2">
      <c r="A185" s="160">
        <v>2013</v>
      </c>
      <c r="B185" s="144" t="s">
        <v>475</v>
      </c>
      <c r="C185" s="145">
        <v>41439</v>
      </c>
      <c r="D185" s="146" t="s">
        <v>529</v>
      </c>
      <c r="E185" s="151">
        <v>223300</v>
      </c>
      <c r="F185" s="19"/>
      <c r="G185" s="127">
        <v>0</v>
      </c>
      <c r="H185" s="61">
        <f>+E185</f>
        <v>223300</v>
      </c>
      <c r="I185" s="61"/>
      <c r="J185" s="178"/>
      <c r="K185" s="154"/>
      <c r="L185" s="154"/>
      <c r="M185" s="154"/>
      <c r="N185" s="19">
        <f t="shared" si="5"/>
        <v>0</v>
      </c>
    </row>
    <row r="186" spans="1:14" ht="15" outlineLevel="2">
      <c r="A186" s="160">
        <v>2013</v>
      </c>
      <c r="B186" s="144" t="s">
        <v>507</v>
      </c>
      <c r="C186" s="145">
        <v>41631</v>
      </c>
      <c r="D186" s="146" t="s">
        <v>529</v>
      </c>
      <c r="E186" s="151">
        <v>185000</v>
      </c>
      <c r="F186" s="116" t="s">
        <v>585</v>
      </c>
      <c r="G186" s="127">
        <v>0</v>
      </c>
      <c r="H186" s="61">
        <f>+E186</f>
        <v>185000</v>
      </c>
      <c r="I186" s="61"/>
      <c r="J186" s="178"/>
      <c r="K186" s="154"/>
      <c r="L186" s="154"/>
      <c r="M186" s="154"/>
      <c r="N186" s="19">
        <f t="shared" si="5"/>
        <v>0</v>
      </c>
    </row>
    <row r="187" spans="1:14" ht="15" outlineLevel="1">
      <c r="A187" s="160"/>
      <c r="B187" s="144"/>
      <c r="C187" s="145"/>
      <c r="D187" s="161" t="s">
        <v>425</v>
      </c>
      <c r="E187" s="151">
        <f>SUBTOTAL(9,E188:E189)</f>
        <v>67500</v>
      </c>
      <c r="F187" s="19"/>
      <c r="G187" s="127">
        <v>0</v>
      </c>
      <c r="H187" s="61"/>
      <c r="I187" s="61"/>
      <c r="J187" s="178"/>
      <c r="K187" s="154"/>
      <c r="L187" s="154"/>
      <c r="M187" s="154"/>
      <c r="N187" s="19">
        <f t="shared" si="5"/>
        <v>-67500</v>
      </c>
    </row>
    <row r="188" spans="1:14" ht="15" outlineLevel="2">
      <c r="A188" s="160">
        <v>2013</v>
      </c>
      <c r="B188" s="144" t="s">
        <v>491</v>
      </c>
      <c r="C188" s="145">
        <v>41575</v>
      </c>
      <c r="D188" s="146" t="s">
        <v>365</v>
      </c>
      <c r="E188" s="151">
        <v>28500</v>
      </c>
      <c r="F188" s="19" t="s">
        <v>584</v>
      </c>
      <c r="G188" s="127">
        <f>+E188</f>
        <v>28500</v>
      </c>
      <c r="H188" s="61"/>
      <c r="I188" s="61"/>
      <c r="J188" s="178"/>
      <c r="K188" s="154"/>
      <c r="L188" s="154"/>
      <c r="M188" s="154"/>
      <c r="N188" s="19">
        <f t="shared" si="5"/>
        <v>0</v>
      </c>
    </row>
    <row r="189" spans="1:14" ht="15" outlineLevel="2">
      <c r="A189" s="160">
        <v>2013</v>
      </c>
      <c r="B189" s="144" t="s">
        <v>494</v>
      </c>
      <c r="C189" s="145">
        <v>41582</v>
      </c>
      <c r="D189" s="146" t="s">
        <v>365</v>
      </c>
      <c r="E189" s="151">
        <v>39000</v>
      </c>
      <c r="F189" s="19"/>
      <c r="G189" s="127">
        <v>0</v>
      </c>
      <c r="H189" s="61">
        <f>+E189</f>
        <v>39000</v>
      </c>
      <c r="I189" s="61"/>
      <c r="J189" s="178"/>
      <c r="K189" s="154"/>
      <c r="L189" s="154"/>
      <c r="M189" s="154"/>
      <c r="N189" s="19">
        <f t="shared" si="5"/>
        <v>0</v>
      </c>
    </row>
    <row r="190" spans="1:14" ht="15" outlineLevel="1">
      <c r="A190" s="160"/>
      <c r="B190" s="144"/>
      <c r="C190" s="145"/>
      <c r="D190" s="161" t="s">
        <v>574</v>
      </c>
      <c r="E190" s="151">
        <f>SUBTOTAL(9,E191:E192)</f>
        <v>234580.91860034864</v>
      </c>
      <c r="F190" s="19"/>
      <c r="G190" s="127">
        <v>0</v>
      </c>
      <c r="H190" s="61"/>
      <c r="I190" s="61"/>
      <c r="J190" s="178"/>
      <c r="K190" s="154"/>
      <c r="L190" s="154"/>
      <c r="M190" s="154"/>
      <c r="N190" s="19">
        <f t="shared" si="5"/>
        <v>-234580.91860034864</v>
      </c>
    </row>
    <row r="191" spans="1:14" ht="15" outlineLevel="2">
      <c r="A191" s="160">
        <v>2013</v>
      </c>
      <c r="B191" s="144" t="s">
        <v>454</v>
      </c>
      <c r="C191" s="145">
        <v>41292</v>
      </c>
      <c r="D191" s="146" t="s">
        <v>523</v>
      </c>
      <c r="E191" s="151">
        <v>70664.77230240036</v>
      </c>
      <c r="F191" s="19"/>
      <c r="G191" s="127">
        <v>0</v>
      </c>
      <c r="H191" s="61">
        <f>+E191</f>
        <v>70664.77230240036</v>
      </c>
      <c r="I191" s="61"/>
      <c r="J191" s="178"/>
      <c r="K191" s="154"/>
      <c r="L191" s="154"/>
      <c r="M191" s="154"/>
      <c r="N191" s="19">
        <f t="shared" si="5"/>
        <v>0</v>
      </c>
    </row>
    <row r="192" spans="1:14" ht="15" outlineLevel="2">
      <c r="A192" s="160">
        <v>2013</v>
      </c>
      <c r="B192" s="144" t="s">
        <v>458</v>
      </c>
      <c r="C192" s="145">
        <v>41318</v>
      </c>
      <c r="D192" s="146" t="s">
        <v>523</v>
      </c>
      <c r="E192" s="151">
        <v>163916.14629794826</v>
      </c>
      <c r="F192" s="19"/>
      <c r="G192" s="127">
        <v>0</v>
      </c>
      <c r="H192" s="61">
        <f>+E192</f>
        <v>163916.14629794826</v>
      </c>
      <c r="I192" s="61"/>
      <c r="J192" s="178"/>
      <c r="K192" s="154"/>
      <c r="L192" s="154"/>
      <c r="M192" s="154"/>
      <c r="N192" s="19">
        <f t="shared" si="5"/>
        <v>0</v>
      </c>
    </row>
    <row r="193" spans="1:14" ht="15" outlineLevel="1">
      <c r="A193" s="160"/>
      <c r="B193" s="144"/>
      <c r="C193" s="145"/>
      <c r="D193" s="161" t="s">
        <v>575</v>
      </c>
      <c r="E193" s="151">
        <f>SUBTOTAL(9,E194:E195)</f>
        <v>58850</v>
      </c>
      <c r="F193" s="19"/>
      <c r="G193" s="127">
        <v>0</v>
      </c>
      <c r="H193" s="61"/>
      <c r="I193" s="61"/>
      <c r="J193" s="178"/>
      <c r="K193" s="154"/>
      <c r="L193" s="154"/>
      <c r="M193" s="154"/>
      <c r="N193" s="19">
        <f t="shared" si="5"/>
        <v>-58850</v>
      </c>
    </row>
    <row r="194" spans="1:14" ht="15" outlineLevel="2">
      <c r="A194" s="160">
        <v>2013</v>
      </c>
      <c r="B194" s="144" t="s">
        <v>457</v>
      </c>
      <c r="C194" s="145">
        <v>41318</v>
      </c>
      <c r="D194" s="146" t="s">
        <v>526</v>
      </c>
      <c r="E194" s="151">
        <v>29425</v>
      </c>
      <c r="F194" s="19"/>
      <c r="G194" s="127">
        <v>0</v>
      </c>
      <c r="H194" s="61">
        <f>+E194</f>
        <v>29425</v>
      </c>
      <c r="I194" s="61"/>
      <c r="J194" s="178"/>
      <c r="K194" s="154"/>
      <c r="L194" s="154"/>
      <c r="M194" s="154"/>
      <c r="N194" s="19">
        <f t="shared" si="5"/>
        <v>0</v>
      </c>
    </row>
    <row r="195" spans="1:14" ht="15" outlineLevel="2">
      <c r="A195" s="160">
        <v>2013</v>
      </c>
      <c r="B195" s="144" t="s">
        <v>482</v>
      </c>
      <c r="C195" s="145">
        <v>41511</v>
      </c>
      <c r="D195" s="146" t="s">
        <v>526</v>
      </c>
      <c r="E195" s="151">
        <v>29425</v>
      </c>
      <c r="F195" s="19"/>
      <c r="G195" s="127">
        <v>0</v>
      </c>
      <c r="H195" s="61">
        <f>+E195</f>
        <v>29425</v>
      </c>
      <c r="I195" s="61"/>
      <c r="J195" s="178"/>
      <c r="K195" s="154"/>
      <c r="L195" s="154"/>
      <c r="M195" s="154"/>
      <c r="N195" s="19">
        <f t="shared" si="5"/>
        <v>0</v>
      </c>
    </row>
    <row r="196" spans="1:14" ht="15" outlineLevel="1">
      <c r="A196" s="160"/>
      <c r="B196" s="144"/>
      <c r="C196" s="145"/>
      <c r="D196" s="161" t="s">
        <v>576</v>
      </c>
      <c r="E196" s="151">
        <f>SUBTOTAL(9,E197:E198)</f>
        <v>460000</v>
      </c>
      <c r="F196" s="19"/>
      <c r="G196" s="127">
        <v>0</v>
      </c>
      <c r="H196" s="61"/>
      <c r="I196" s="61"/>
      <c r="J196" s="178"/>
      <c r="K196" s="154"/>
      <c r="L196" s="154"/>
      <c r="M196" s="154"/>
      <c r="N196" s="19">
        <f aca="true" t="shared" si="6" ref="N196:N278">+SUM(G196:M196)-E196</f>
        <v>-460000</v>
      </c>
    </row>
    <row r="197" spans="1:14" ht="15" outlineLevel="2">
      <c r="A197" s="160">
        <v>2013</v>
      </c>
      <c r="B197" s="144" t="s">
        <v>483</v>
      </c>
      <c r="C197" s="145">
        <v>41516</v>
      </c>
      <c r="D197" s="146" t="s">
        <v>535</v>
      </c>
      <c r="E197" s="151">
        <v>138000</v>
      </c>
      <c r="F197" s="19"/>
      <c r="G197" s="127">
        <v>0</v>
      </c>
      <c r="H197" s="61">
        <f>+E197</f>
        <v>138000</v>
      </c>
      <c r="I197" s="61"/>
      <c r="J197" s="178"/>
      <c r="K197" s="154"/>
      <c r="L197" s="154"/>
      <c r="M197" s="154"/>
      <c r="N197" s="19">
        <f t="shared" si="6"/>
        <v>0</v>
      </c>
    </row>
    <row r="198" spans="1:14" ht="15" outlineLevel="2">
      <c r="A198" s="160">
        <v>2013</v>
      </c>
      <c r="B198" s="144" t="s">
        <v>490</v>
      </c>
      <c r="C198" s="145">
        <v>41563</v>
      </c>
      <c r="D198" s="146" t="s">
        <v>535</v>
      </c>
      <c r="E198" s="151">
        <v>322000</v>
      </c>
      <c r="F198" s="19"/>
      <c r="G198" s="127">
        <v>0</v>
      </c>
      <c r="H198" s="61">
        <f>+E198</f>
        <v>322000</v>
      </c>
      <c r="I198" s="61"/>
      <c r="J198" s="178"/>
      <c r="K198" s="154"/>
      <c r="L198" s="154"/>
      <c r="M198" s="154"/>
      <c r="N198" s="19">
        <f t="shared" si="6"/>
        <v>0</v>
      </c>
    </row>
    <row r="199" spans="1:14" ht="15" outlineLevel="1">
      <c r="A199" s="160"/>
      <c r="B199" s="144"/>
      <c r="C199" s="145"/>
      <c r="D199" s="161" t="s">
        <v>577</v>
      </c>
      <c r="E199" s="151">
        <f>SUBTOTAL(9,E200:E200)</f>
        <v>150000</v>
      </c>
      <c r="F199" s="19"/>
      <c r="G199" s="127">
        <v>0</v>
      </c>
      <c r="H199" s="61"/>
      <c r="I199" s="61"/>
      <c r="J199" s="178"/>
      <c r="K199" s="154"/>
      <c r="L199" s="154"/>
      <c r="M199" s="154"/>
      <c r="N199" s="19">
        <f t="shared" si="6"/>
        <v>-150000</v>
      </c>
    </row>
    <row r="200" spans="1:14" ht="15" outlineLevel="2">
      <c r="A200" s="160">
        <v>2013</v>
      </c>
      <c r="B200" s="144" t="s">
        <v>493</v>
      </c>
      <c r="C200" s="145">
        <v>41582</v>
      </c>
      <c r="D200" s="146" t="s">
        <v>539</v>
      </c>
      <c r="E200" s="151">
        <v>150000</v>
      </c>
      <c r="F200" s="19"/>
      <c r="G200" s="19"/>
      <c r="H200" s="169">
        <v>150000</v>
      </c>
      <c r="I200" s="61"/>
      <c r="J200" s="178"/>
      <c r="K200" s="154"/>
      <c r="L200" s="154"/>
      <c r="M200" s="154"/>
      <c r="N200" s="19">
        <f t="shared" si="6"/>
        <v>0</v>
      </c>
    </row>
    <row r="201" spans="1:14" ht="15" outlineLevel="1">
      <c r="A201" s="162"/>
      <c r="B201" s="163"/>
      <c r="C201" s="164"/>
      <c r="D201" s="167" t="s">
        <v>537</v>
      </c>
      <c r="E201" s="165">
        <f>SUBTOTAL(9,E202:E207)</f>
        <v>386125</v>
      </c>
      <c r="G201" s="127"/>
      <c r="H201" s="127"/>
      <c r="I201" s="127"/>
      <c r="J201" s="155"/>
      <c r="K201" s="155"/>
      <c r="L201" s="155"/>
      <c r="M201" s="155"/>
      <c r="N201" s="19">
        <f t="shared" si="6"/>
        <v>-386125</v>
      </c>
    </row>
    <row r="202" spans="1:14" ht="15" outlineLevel="2">
      <c r="A202" s="162">
        <v>2014</v>
      </c>
      <c r="B202" s="163" t="s">
        <v>586</v>
      </c>
      <c r="C202" s="164">
        <v>41698</v>
      </c>
      <c r="D202" s="131" t="s">
        <v>537</v>
      </c>
      <c r="E202" s="165">
        <v>86125</v>
      </c>
      <c r="G202" s="127">
        <v>0</v>
      </c>
      <c r="H202" s="127">
        <f>E202</f>
        <v>86125</v>
      </c>
      <c r="I202" s="127">
        <v>0</v>
      </c>
      <c r="J202" s="155">
        <v>0</v>
      </c>
      <c r="K202" s="155">
        <v>0</v>
      </c>
      <c r="L202" s="155">
        <v>0</v>
      </c>
      <c r="M202" s="155"/>
      <c r="N202" s="19">
        <f t="shared" si="6"/>
        <v>0</v>
      </c>
    </row>
    <row r="203" spans="1:14" ht="15" outlineLevel="2">
      <c r="A203" s="162">
        <v>2014</v>
      </c>
      <c r="B203" s="163" t="s">
        <v>587</v>
      </c>
      <c r="C203" s="164" t="s">
        <v>588</v>
      </c>
      <c r="D203" s="131" t="s">
        <v>537</v>
      </c>
      <c r="E203" s="165">
        <v>40000</v>
      </c>
      <c r="G203" s="127">
        <v>0</v>
      </c>
      <c r="H203" s="127">
        <v>0</v>
      </c>
      <c r="I203" s="127">
        <f>+E203</f>
        <v>40000</v>
      </c>
      <c r="J203" s="155">
        <v>0</v>
      </c>
      <c r="K203" s="155">
        <v>0</v>
      </c>
      <c r="L203" s="155">
        <v>0</v>
      </c>
      <c r="M203" s="155"/>
      <c r="N203" s="19">
        <f t="shared" si="6"/>
        <v>0</v>
      </c>
    </row>
    <row r="204" spans="1:14" ht="15" outlineLevel="2">
      <c r="A204" s="162">
        <v>2014</v>
      </c>
      <c r="B204" s="163" t="s">
        <v>589</v>
      </c>
      <c r="C204" s="164">
        <v>41813</v>
      </c>
      <c r="D204" s="131" t="s">
        <v>537</v>
      </c>
      <c r="E204" s="165">
        <v>40000</v>
      </c>
      <c r="F204" s="19"/>
      <c r="G204" s="127">
        <v>0</v>
      </c>
      <c r="H204" s="127">
        <v>0</v>
      </c>
      <c r="I204" s="127">
        <f>+E204</f>
        <v>40000</v>
      </c>
      <c r="J204" s="155">
        <v>0</v>
      </c>
      <c r="K204" s="155">
        <v>0</v>
      </c>
      <c r="L204" s="155">
        <v>0</v>
      </c>
      <c r="M204" s="155"/>
      <c r="N204" s="19">
        <f t="shared" si="6"/>
        <v>0</v>
      </c>
    </row>
    <row r="205" spans="1:14" ht="15" outlineLevel="2">
      <c r="A205" s="162">
        <v>2014</v>
      </c>
      <c r="B205" s="163" t="s">
        <v>590</v>
      </c>
      <c r="C205" s="164">
        <v>41892</v>
      </c>
      <c r="D205" s="131" t="s">
        <v>537</v>
      </c>
      <c r="E205" s="165">
        <v>40000</v>
      </c>
      <c r="F205" s="19"/>
      <c r="G205" s="127">
        <v>0</v>
      </c>
      <c r="H205" s="127">
        <v>0</v>
      </c>
      <c r="I205" s="127">
        <f>+E205</f>
        <v>40000</v>
      </c>
      <c r="J205" s="155">
        <v>0</v>
      </c>
      <c r="K205" s="155">
        <v>0</v>
      </c>
      <c r="L205" s="155">
        <v>0</v>
      </c>
      <c r="M205" s="155"/>
      <c r="N205" s="19">
        <f t="shared" si="6"/>
        <v>0</v>
      </c>
    </row>
    <row r="206" spans="1:14" ht="15" outlineLevel="2">
      <c r="A206" s="162">
        <v>2014</v>
      </c>
      <c r="B206" s="163" t="s">
        <v>591</v>
      </c>
      <c r="C206" s="164">
        <v>41975</v>
      </c>
      <c r="D206" s="131" t="s">
        <v>537</v>
      </c>
      <c r="E206" s="165">
        <v>40000</v>
      </c>
      <c r="F206" s="19"/>
      <c r="G206" s="127">
        <v>0</v>
      </c>
      <c r="H206" s="127">
        <v>0</v>
      </c>
      <c r="I206" s="127">
        <f>+E206</f>
        <v>40000</v>
      </c>
      <c r="J206" s="155">
        <v>0</v>
      </c>
      <c r="K206" s="155">
        <v>0</v>
      </c>
      <c r="L206" s="155">
        <v>0</v>
      </c>
      <c r="M206" s="155"/>
      <c r="N206" s="19">
        <f t="shared" si="6"/>
        <v>0</v>
      </c>
    </row>
    <row r="207" spans="1:14" ht="15" outlineLevel="2">
      <c r="A207" s="162">
        <v>2014</v>
      </c>
      <c r="B207" s="163" t="s">
        <v>592</v>
      </c>
      <c r="C207" s="164">
        <v>41992</v>
      </c>
      <c r="D207" s="131" t="s">
        <v>537</v>
      </c>
      <c r="E207" s="165">
        <v>140000</v>
      </c>
      <c r="F207" s="19"/>
      <c r="G207" s="127">
        <v>0</v>
      </c>
      <c r="H207" s="127">
        <v>0</v>
      </c>
      <c r="I207" s="127">
        <v>0</v>
      </c>
      <c r="J207" s="155">
        <f>+E207</f>
        <v>140000</v>
      </c>
      <c r="K207" s="155">
        <v>0</v>
      </c>
      <c r="L207" s="155">
        <v>0</v>
      </c>
      <c r="M207" s="155"/>
      <c r="N207" s="19">
        <f t="shared" si="6"/>
        <v>0</v>
      </c>
    </row>
    <row r="208" spans="1:14" ht="15" outlineLevel="1">
      <c r="A208" s="162"/>
      <c r="B208" s="163"/>
      <c r="C208" s="164"/>
      <c r="D208" s="168" t="s">
        <v>390</v>
      </c>
      <c r="E208" s="165">
        <f>SUBTOTAL(9,E209)</f>
        <v>9487.32</v>
      </c>
      <c r="F208" s="19"/>
      <c r="G208" s="127"/>
      <c r="H208" s="127"/>
      <c r="I208" s="127"/>
      <c r="J208" s="155"/>
      <c r="K208" s="155"/>
      <c r="L208" s="155"/>
      <c r="M208" s="155"/>
      <c r="N208" s="19">
        <f t="shared" si="6"/>
        <v>-9487.32</v>
      </c>
    </row>
    <row r="209" spans="1:14" ht="15" outlineLevel="2">
      <c r="A209" s="162">
        <v>2014</v>
      </c>
      <c r="B209" s="163" t="s">
        <v>593</v>
      </c>
      <c r="C209" s="164">
        <v>41807</v>
      </c>
      <c r="D209" s="166" t="s">
        <v>390</v>
      </c>
      <c r="E209" s="165">
        <v>9487.32</v>
      </c>
      <c r="F209" s="19"/>
      <c r="G209" s="127">
        <v>0</v>
      </c>
      <c r="H209" s="127">
        <v>0</v>
      </c>
      <c r="I209" s="127">
        <f>E209</f>
        <v>9487.32</v>
      </c>
      <c r="J209" s="155">
        <v>0</v>
      </c>
      <c r="K209" s="155">
        <v>0</v>
      </c>
      <c r="L209" s="155">
        <v>0</v>
      </c>
      <c r="M209" s="155"/>
      <c r="N209" s="19">
        <f t="shared" si="6"/>
        <v>0</v>
      </c>
    </row>
    <row r="210" spans="1:14" ht="15" outlineLevel="1">
      <c r="A210" s="162"/>
      <c r="B210" s="163"/>
      <c r="C210" s="164"/>
      <c r="D210" s="167" t="s">
        <v>595</v>
      </c>
      <c r="E210" s="165">
        <f>SUBTOTAL(9,E211:E212)</f>
        <v>430000</v>
      </c>
      <c r="F210" s="19"/>
      <c r="G210" s="127"/>
      <c r="H210" s="127"/>
      <c r="I210" s="127"/>
      <c r="J210" s="155"/>
      <c r="K210" s="155"/>
      <c r="L210" s="155"/>
      <c r="M210" s="155"/>
      <c r="N210" s="19">
        <f t="shared" si="6"/>
        <v>-430000</v>
      </c>
    </row>
    <row r="211" spans="1:14" ht="15" outlineLevel="2">
      <c r="A211" s="162">
        <v>2014</v>
      </c>
      <c r="B211" s="163" t="s">
        <v>594</v>
      </c>
      <c r="C211" s="164">
        <v>41961</v>
      </c>
      <c r="D211" s="131" t="s">
        <v>595</v>
      </c>
      <c r="E211" s="165">
        <v>215000</v>
      </c>
      <c r="F211" s="19"/>
      <c r="G211" s="127">
        <v>0</v>
      </c>
      <c r="H211" s="61">
        <v>0</v>
      </c>
      <c r="I211" s="61">
        <f>+E211</f>
        <v>215000</v>
      </c>
      <c r="J211" s="155">
        <v>0</v>
      </c>
      <c r="K211" s="155">
        <v>0</v>
      </c>
      <c r="L211" s="155">
        <v>0</v>
      </c>
      <c r="M211" s="155"/>
      <c r="N211" s="19">
        <f t="shared" si="6"/>
        <v>0</v>
      </c>
    </row>
    <row r="212" spans="1:14" ht="15" outlineLevel="2">
      <c r="A212" s="162"/>
      <c r="B212" s="163" t="s">
        <v>669</v>
      </c>
      <c r="C212" s="164">
        <v>41996</v>
      </c>
      <c r="D212" s="131" t="s">
        <v>595</v>
      </c>
      <c r="E212" s="165">
        <v>215000</v>
      </c>
      <c r="F212" s="19"/>
      <c r="G212" s="127">
        <v>0</v>
      </c>
      <c r="H212" s="61">
        <v>0</v>
      </c>
      <c r="I212" s="61">
        <f>E212</f>
        <v>215000</v>
      </c>
      <c r="J212" s="155"/>
      <c r="K212" s="155"/>
      <c r="L212" s="155"/>
      <c r="M212" s="155"/>
      <c r="N212" s="19">
        <f t="shared" si="6"/>
        <v>0</v>
      </c>
    </row>
    <row r="213" spans="1:14" ht="15" outlineLevel="1">
      <c r="A213" s="162"/>
      <c r="B213" s="163"/>
      <c r="C213" s="164"/>
      <c r="D213" s="167" t="s">
        <v>315</v>
      </c>
      <c r="E213" s="165">
        <f>SUBTOTAL(9,E214)</f>
        <v>119900</v>
      </c>
      <c r="F213" s="19"/>
      <c r="G213" s="127"/>
      <c r="H213" s="61"/>
      <c r="I213" s="61"/>
      <c r="J213" s="155"/>
      <c r="K213" s="155"/>
      <c r="L213" s="155"/>
      <c r="M213" s="155"/>
      <c r="N213" s="19">
        <f t="shared" si="6"/>
        <v>-119900</v>
      </c>
    </row>
    <row r="214" spans="1:14" ht="15" outlineLevel="2">
      <c r="A214" s="162">
        <v>2014</v>
      </c>
      <c r="B214" s="163" t="s">
        <v>596</v>
      </c>
      <c r="C214" s="164">
        <v>41932</v>
      </c>
      <c r="D214" s="131" t="s">
        <v>315</v>
      </c>
      <c r="E214" s="165">
        <v>119900</v>
      </c>
      <c r="F214" s="19"/>
      <c r="G214" s="127">
        <v>0</v>
      </c>
      <c r="H214" s="124">
        <v>0</v>
      </c>
      <c r="J214" s="178">
        <f>+E214</f>
        <v>119900</v>
      </c>
      <c r="K214" s="155">
        <v>0</v>
      </c>
      <c r="L214" s="155">
        <v>0</v>
      </c>
      <c r="M214" s="155"/>
      <c r="N214" s="19">
        <f t="shared" si="6"/>
        <v>0</v>
      </c>
    </row>
    <row r="215" spans="1:14" ht="15" outlineLevel="1">
      <c r="A215" s="162"/>
      <c r="B215" s="163"/>
      <c r="C215" s="164"/>
      <c r="D215" s="167" t="s">
        <v>598</v>
      </c>
      <c r="E215" s="165">
        <f>SUBTOTAL(9,E216)</f>
        <v>22000</v>
      </c>
      <c r="F215" s="19"/>
      <c r="G215" s="127"/>
      <c r="H215" s="61"/>
      <c r="I215" s="61"/>
      <c r="J215" s="155"/>
      <c r="K215" s="155"/>
      <c r="L215" s="155"/>
      <c r="M215" s="155"/>
      <c r="N215" s="19">
        <f t="shared" si="6"/>
        <v>-22000</v>
      </c>
    </row>
    <row r="216" spans="1:14" ht="15" outlineLevel="2">
      <c r="A216" s="162">
        <v>2014</v>
      </c>
      <c r="B216" s="163" t="s">
        <v>597</v>
      </c>
      <c r="C216" s="164">
        <v>41673</v>
      </c>
      <c r="D216" s="131" t="s">
        <v>598</v>
      </c>
      <c r="E216" s="165">
        <v>22000</v>
      </c>
      <c r="F216" s="19"/>
      <c r="G216" s="127">
        <v>0</v>
      </c>
      <c r="H216" s="61">
        <v>0</v>
      </c>
      <c r="I216" s="61">
        <f>+E216</f>
        <v>22000</v>
      </c>
      <c r="J216" s="155">
        <v>0</v>
      </c>
      <c r="K216" s="155">
        <v>0</v>
      </c>
      <c r="L216" s="155">
        <v>0</v>
      </c>
      <c r="M216" s="155"/>
      <c r="N216" s="19">
        <f t="shared" si="6"/>
        <v>0</v>
      </c>
    </row>
    <row r="217" spans="1:14" ht="15" outlineLevel="1">
      <c r="A217" s="162"/>
      <c r="B217" s="163"/>
      <c r="C217" s="164"/>
      <c r="D217" s="167" t="s">
        <v>351</v>
      </c>
      <c r="E217" s="165">
        <f>SUBTOTAL(9,E218)</f>
        <v>35600</v>
      </c>
      <c r="F217" s="19"/>
      <c r="G217" s="127"/>
      <c r="H217" s="61"/>
      <c r="I217" s="61"/>
      <c r="J217" s="155"/>
      <c r="K217" s="155"/>
      <c r="L217" s="155"/>
      <c r="M217" s="155"/>
      <c r="N217" s="19">
        <f t="shared" si="6"/>
        <v>-35600</v>
      </c>
    </row>
    <row r="218" spans="1:14" ht="15" outlineLevel="2">
      <c r="A218" s="162">
        <v>2014</v>
      </c>
      <c r="B218" s="163" t="s">
        <v>599</v>
      </c>
      <c r="C218" s="164">
        <v>41842</v>
      </c>
      <c r="D218" s="131" t="s">
        <v>351</v>
      </c>
      <c r="E218" s="165">
        <v>35600</v>
      </c>
      <c r="F218" s="19"/>
      <c r="G218" s="127">
        <v>0</v>
      </c>
      <c r="H218" s="61">
        <v>0</v>
      </c>
      <c r="I218" s="61">
        <v>14833</v>
      </c>
      <c r="J218" s="155">
        <v>20767</v>
      </c>
      <c r="K218" s="155">
        <v>0</v>
      </c>
      <c r="L218" s="155">
        <v>0</v>
      </c>
      <c r="M218" s="155"/>
      <c r="N218" s="19">
        <f t="shared" si="6"/>
        <v>0</v>
      </c>
    </row>
    <row r="219" spans="1:14" ht="15" outlineLevel="1">
      <c r="A219" s="162"/>
      <c r="B219" s="163"/>
      <c r="C219" s="164"/>
      <c r="D219" s="167" t="s">
        <v>544</v>
      </c>
      <c r="E219" s="165">
        <f>SUBTOTAL(9,E220:E222)</f>
        <v>228657.41</v>
      </c>
      <c r="F219" s="19"/>
      <c r="G219" s="127"/>
      <c r="H219" s="61"/>
      <c r="I219" s="61"/>
      <c r="J219" s="155"/>
      <c r="K219" s="155"/>
      <c r="L219" s="155"/>
      <c r="M219" s="155"/>
      <c r="N219" s="19">
        <f t="shared" si="6"/>
        <v>-228657.41</v>
      </c>
    </row>
    <row r="220" spans="1:14" ht="15" outlineLevel="2">
      <c r="A220" s="162">
        <v>2014</v>
      </c>
      <c r="B220" s="163" t="s">
        <v>600</v>
      </c>
      <c r="C220" s="164">
        <v>41717</v>
      </c>
      <c r="D220" s="131" t="s">
        <v>544</v>
      </c>
      <c r="E220" s="165">
        <v>14375.04</v>
      </c>
      <c r="F220" s="19"/>
      <c r="G220" s="127">
        <v>0</v>
      </c>
      <c r="H220" s="61">
        <v>0</v>
      </c>
      <c r="I220" s="61">
        <v>14375</v>
      </c>
      <c r="J220" s="155">
        <v>0</v>
      </c>
      <c r="K220" s="155">
        <v>0</v>
      </c>
      <c r="L220" s="155">
        <v>0</v>
      </c>
      <c r="M220" s="155"/>
      <c r="N220" s="19">
        <f t="shared" si="6"/>
        <v>-0.040000000000873115</v>
      </c>
    </row>
    <row r="221" spans="1:14" ht="15" outlineLevel="2">
      <c r="A221" s="162">
        <v>2014</v>
      </c>
      <c r="B221" s="163" t="s">
        <v>601</v>
      </c>
      <c r="C221" s="164">
        <v>41887</v>
      </c>
      <c r="D221" s="131" t="s">
        <v>544</v>
      </c>
      <c r="E221" s="165">
        <v>119710</v>
      </c>
      <c r="F221" s="19"/>
      <c r="G221" s="127">
        <v>0</v>
      </c>
      <c r="H221" s="61">
        <v>0</v>
      </c>
      <c r="I221" s="61">
        <v>59855</v>
      </c>
      <c r="J221" s="155">
        <v>59855</v>
      </c>
      <c r="K221" s="155">
        <v>0</v>
      </c>
      <c r="L221" s="155">
        <v>0</v>
      </c>
      <c r="M221" s="155"/>
      <c r="N221" s="19">
        <f t="shared" si="6"/>
        <v>0</v>
      </c>
    </row>
    <row r="222" spans="1:14" ht="15" outlineLevel="2">
      <c r="A222" s="162"/>
      <c r="B222" s="163" t="s">
        <v>676</v>
      </c>
      <c r="C222" s="164">
        <v>42003</v>
      </c>
      <c r="D222" s="131" t="s">
        <v>544</v>
      </c>
      <c r="E222" s="165">
        <v>94572.37</v>
      </c>
      <c r="F222" s="19"/>
      <c r="G222" s="127"/>
      <c r="H222" s="61"/>
      <c r="I222" s="61"/>
      <c r="J222" s="155">
        <f>E222</f>
        <v>94572.37</v>
      </c>
      <c r="K222" s="155"/>
      <c r="L222" s="155"/>
      <c r="M222" s="155"/>
      <c r="N222" s="19">
        <f t="shared" si="6"/>
        <v>0</v>
      </c>
    </row>
    <row r="223" spans="1:14" ht="15" outlineLevel="1">
      <c r="A223" s="162"/>
      <c r="B223" s="163"/>
      <c r="C223" s="164"/>
      <c r="D223" s="167" t="s">
        <v>603</v>
      </c>
      <c r="E223" s="165">
        <f>SUBTOTAL(9,E224)</f>
        <v>205000</v>
      </c>
      <c r="F223" s="19"/>
      <c r="G223" s="127"/>
      <c r="H223" s="61"/>
      <c r="I223" s="61"/>
      <c r="J223" s="155"/>
      <c r="K223" s="155"/>
      <c r="L223" s="155"/>
      <c r="M223" s="155"/>
      <c r="N223" s="19">
        <f t="shared" si="6"/>
        <v>-205000</v>
      </c>
    </row>
    <row r="224" spans="1:14" ht="15" outlineLevel="2">
      <c r="A224" s="162">
        <v>2014</v>
      </c>
      <c r="B224" s="163" t="s">
        <v>602</v>
      </c>
      <c r="C224" s="164">
        <v>41709</v>
      </c>
      <c r="D224" s="131" t="s">
        <v>603</v>
      </c>
      <c r="E224" s="165">
        <v>205000</v>
      </c>
      <c r="F224" s="19"/>
      <c r="G224" s="127">
        <v>0</v>
      </c>
      <c r="H224" s="61">
        <v>0</v>
      </c>
      <c r="I224" s="61">
        <f>+E224</f>
        <v>205000</v>
      </c>
      <c r="J224" s="155">
        <v>0</v>
      </c>
      <c r="K224" s="155">
        <v>0</v>
      </c>
      <c r="L224" s="155">
        <v>0</v>
      </c>
      <c r="M224" s="155"/>
      <c r="N224" s="19">
        <f t="shared" si="6"/>
        <v>0</v>
      </c>
    </row>
    <row r="225" spans="1:14" ht="15" outlineLevel="1">
      <c r="A225" s="162"/>
      <c r="B225" s="163"/>
      <c r="C225" s="164"/>
      <c r="D225" s="167" t="s">
        <v>605</v>
      </c>
      <c r="E225" s="165">
        <f>SUBTOTAL(9,E226)</f>
        <v>238842.86</v>
      </c>
      <c r="F225" s="19"/>
      <c r="G225" s="127"/>
      <c r="H225" s="61"/>
      <c r="I225" s="61"/>
      <c r="J225" s="155"/>
      <c r="K225" s="155"/>
      <c r="L225" s="155"/>
      <c r="M225" s="155"/>
      <c r="N225" s="19">
        <f t="shared" si="6"/>
        <v>-238842.86</v>
      </c>
    </row>
    <row r="226" spans="1:14" ht="15" outlineLevel="2">
      <c r="A226" s="162">
        <v>2014</v>
      </c>
      <c r="B226" s="163" t="s">
        <v>604</v>
      </c>
      <c r="C226" s="164">
        <v>41718</v>
      </c>
      <c r="D226" s="131" t="s">
        <v>605</v>
      </c>
      <c r="E226" s="165">
        <v>238842.86</v>
      </c>
      <c r="F226" s="19"/>
      <c r="G226" s="127">
        <v>0</v>
      </c>
      <c r="H226" s="61">
        <v>133709</v>
      </c>
      <c r="I226" s="61">
        <v>44626.859999999986</v>
      </c>
      <c r="J226" s="155">
        <v>45507</v>
      </c>
      <c r="K226" s="155">
        <v>15000</v>
      </c>
      <c r="L226" s="155"/>
      <c r="M226" s="155"/>
      <c r="N226" s="19">
        <f t="shared" si="6"/>
        <v>0</v>
      </c>
    </row>
    <row r="227" spans="1:14" ht="15" outlineLevel="1">
      <c r="A227" s="162"/>
      <c r="B227" s="163"/>
      <c r="C227" s="164"/>
      <c r="D227" s="167" t="s">
        <v>533</v>
      </c>
      <c r="E227" s="165">
        <f>SUBTOTAL(9,E228)</f>
        <v>45000</v>
      </c>
      <c r="F227" s="19"/>
      <c r="G227" s="127"/>
      <c r="H227" s="61"/>
      <c r="I227" s="61"/>
      <c r="J227" s="155"/>
      <c r="K227" s="155"/>
      <c r="L227" s="155"/>
      <c r="M227" s="155"/>
      <c r="N227" s="19">
        <f t="shared" si="6"/>
        <v>-45000</v>
      </c>
    </row>
    <row r="228" spans="1:14" ht="15" outlineLevel="2">
      <c r="A228" s="162">
        <v>2014</v>
      </c>
      <c r="B228" s="163" t="s">
        <v>606</v>
      </c>
      <c r="C228" s="164">
        <v>41666</v>
      </c>
      <c r="D228" s="131" t="s">
        <v>533</v>
      </c>
      <c r="E228" s="165">
        <v>45000</v>
      </c>
      <c r="F228" s="19"/>
      <c r="G228" s="127">
        <v>0</v>
      </c>
      <c r="H228" s="61">
        <v>0</v>
      </c>
      <c r="I228" s="61">
        <v>45000</v>
      </c>
      <c r="J228" s="155"/>
      <c r="K228" s="155"/>
      <c r="L228" s="155"/>
      <c r="M228" s="155"/>
      <c r="N228" s="19">
        <f t="shared" si="6"/>
        <v>0</v>
      </c>
    </row>
    <row r="229" spans="1:14" ht="15" outlineLevel="1">
      <c r="A229" s="162"/>
      <c r="B229" s="163"/>
      <c r="C229" s="164"/>
      <c r="D229" s="167" t="s">
        <v>608</v>
      </c>
      <c r="E229" s="165">
        <f>SUBTOTAL(9,E230)</f>
        <v>130000</v>
      </c>
      <c r="F229" s="19"/>
      <c r="G229" s="127"/>
      <c r="H229" s="61"/>
      <c r="I229" s="61"/>
      <c r="J229" s="155"/>
      <c r="K229" s="155"/>
      <c r="L229" s="155"/>
      <c r="M229" s="155"/>
      <c r="N229" s="19">
        <f t="shared" si="6"/>
        <v>-130000</v>
      </c>
    </row>
    <row r="230" spans="1:14" ht="15" outlineLevel="2">
      <c r="A230" s="162">
        <v>2014</v>
      </c>
      <c r="B230" s="163" t="s">
        <v>607</v>
      </c>
      <c r="C230" s="164">
        <v>41659</v>
      </c>
      <c r="D230" s="131" t="s">
        <v>608</v>
      </c>
      <c r="E230" s="165">
        <v>130000</v>
      </c>
      <c r="F230" s="19"/>
      <c r="G230" s="127">
        <v>0</v>
      </c>
      <c r="H230" s="61">
        <v>0</v>
      </c>
      <c r="I230" s="61">
        <v>130000</v>
      </c>
      <c r="J230" s="155"/>
      <c r="K230" s="155"/>
      <c r="L230" s="155"/>
      <c r="M230" s="155"/>
      <c r="N230" s="19">
        <f t="shared" si="6"/>
        <v>0</v>
      </c>
    </row>
    <row r="231" spans="1:14" ht="15" outlineLevel="1">
      <c r="A231" s="162"/>
      <c r="B231" s="163"/>
      <c r="C231" s="164"/>
      <c r="D231" s="167" t="s">
        <v>541</v>
      </c>
      <c r="E231" s="165">
        <f>SUBTOTAL(9,E232:E235)</f>
        <v>163375</v>
      </c>
      <c r="F231" s="19"/>
      <c r="G231" s="127"/>
      <c r="H231" s="61"/>
      <c r="I231" s="61"/>
      <c r="J231" s="155"/>
      <c r="K231" s="155"/>
      <c r="L231" s="155"/>
      <c r="M231" s="155"/>
      <c r="N231" s="19">
        <f t="shared" si="6"/>
        <v>-163375</v>
      </c>
    </row>
    <row r="232" spans="1:14" ht="15" outlineLevel="2">
      <c r="A232" s="162">
        <v>2014</v>
      </c>
      <c r="B232" s="163" t="s">
        <v>609</v>
      </c>
      <c r="C232" s="164">
        <v>41974</v>
      </c>
      <c r="D232" s="131" t="s">
        <v>541</v>
      </c>
      <c r="E232" s="165">
        <v>76500</v>
      </c>
      <c r="F232" s="19"/>
      <c r="G232" s="127">
        <v>0</v>
      </c>
      <c r="H232" s="61">
        <v>76500</v>
      </c>
      <c r="I232" s="61">
        <v>0</v>
      </c>
      <c r="J232" s="155"/>
      <c r="K232" s="155"/>
      <c r="L232" s="155"/>
      <c r="M232" s="155"/>
      <c r="N232" s="19">
        <f t="shared" si="6"/>
        <v>0</v>
      </c>
    </row>
    <row r="233" spans="1:14" ht="15" outlineLevel="2">
      <c r="A233" s="162">
        <v>2014</v>
      </c>
      <c r="B233" s="163" t="s">
        <v>610</v>
      </c>
      <c r="C233" s="164">
        <v>41974</v>
      </c>
      <c r="D233" s="131" t="s">
        <v>541</v>
      </c>
      <c r="E233" s="165">
        <v>35000</v>
      </c>
      <c r="F233" s="19"/>
      <c r="G233" s="127">
        <v>0</v>
      </c>
      <c r="H233" s="61"/>
      <c r="I233" s="61">
        <v>35000</v>
      </c>
      <c r="J233" s="155"/>
      <c r="K233" s="155"/>
      <c r="L233" s="155"/>
      <c r="M233" s="155"/>
      <c r="N233" s="19">
        <f t="shared" si="6"/>
        <v>0</v>
      </c>
    </row>
    <row r="234" spans="1:14" ht="15" outlineLevel="2">
      <c r="A234" s="162">
        <v>2014</v>
      </c>
      <c r="B234" s="163" t="s">
        <v>611</v>
      </c>
      <c r="C234" s="164">
        <v>41974</v>
      </c>
      <c r="D234" s="131" t="s">
        <v>541</v>
      </c>
      <c r="E234" s="165">
        <v>16875</v>
      </c>
      <c r="F234" s="19"/>
      <c r="G234" s="127">
        <v>0</v>
      </c>
      <c r="H234" s="61"/>
      <c r="I234" s="61">
        <v>0</v>
      </c>
      <c r="J234" s="155">
        <v>16875</v>
      </c>
      <c r="K234" s="155"/>
      <c r="L234" s="155"/>
      <c r="M234" s="155"/>
      <c r="N234" s="19">
        <f t="shared" si="6"/>
        <v>0</v>
      </c>
    </row>
    <row r="235" spans="1:14" ht="15" outlineLevel="2">
      <c r="A235" s="162">
        <v>2014</v>
      </c>
      <c r="B235" s="163" t="s">
        <v>670</v>
      </c>
      <c r="C235" s="164">
        <v>41996</v>
      </c>
      <c r="D235" s="131" t="s">
        <v>541</v>
      </c>
      <c r="E235" s="165">
        <v>35000</v>
      </c>
      <c r="F235" s="19"/>
      <c r="G235" s="127">
        <v>0</v>
      </c>
      <c r="H235" s="61"/>
      <c r="I235" s="61">
        <v>35000</v>
      </c>
      <c r="J235" s="155"/>
      <c r="K235" s="155"/>
      <c r="L235" s="155"/>
      <c r="M235" s="155"/>
      <c r="N235" s="19">
        <f t="shared" si="6"/>
        <v>0</v>
      </c>
    </row>
    <row r="236" spans="1:14" ht="15" outlineLevel="1">
      <c r="A236" s="162"/>
      <c r="B236" s="163"/>
      <c r="C236" s="164"/>
      <c r="D236" s="167" t="s">
        <v>538</v>
      </c>
      <c r="E236" s="165">
        <f>SUBTOTAL(9,E237)</f>
        <v>-202500</v>
      </c>
      <c r="F236" s="19"/>
      <c r="G236" s="127"/>
      <c r="H236" s="61"/>
      <c r="I236" s="61"/>
      <c r="J236" s="155"/>
      <c r="K236" s="155"/>
      <c r="L236" s="155"/>
      <c r="M236" s="155"/>
      <c r="N236" s="19">
        <f t="shared" si="6"/>
        <v>202500</v>
      </c>
    </row>
    <row r="237" spans="1:14" ht="15" outlineLevel="2">
      <c r="A237" s="162">
        <v>2014</v>
      </c>
      <c r="B237" s="163" t="s">
        <v>612</v>
      </c>
      <c r="C237" s="164">
        <v>41892</v>
      </c>
      <c r="D237" s="131" t="s">
        <v>538</v>
      </c>
      <c r="E237" s="165">
        <v>-202500</v>
      </c>
      <c r="F237" s="19"/>
      <c r="G237" s="127">
        <v>0</v>
      </c>
      <c r="H237" s="61">
        <v>0</v>
      </c>
      <c r="I237" s="61">
        <v>0</v>
      </c>
      <c r="J237" s="155"/>
      <c r="K237" s="155"/>
      <c r="L237" s="155"/>
      <c r="M237" s="155"/>
      <c r="N237" s="19">
        <f t="shared" si="6"/>
        <v>202500</v>
      </c>
    </row>
    <row r="238" spans="1:14" ht="15" outlineLevel="1">
      <c r="A238" s="162"/>
      <c r="B238" s="163"/>
      <c r="C238" s="164"/>
      <c r="D238" s="167" t="s">
        <v>614</v>
      </c>
      <c r="E238" s="165">
        <f>SUBTOTAL(9,E239)</f>
        <v>281169.66580976866</v>
      </c>
      <c r="F238" s="19"/>
      <c r="G238" s="127"/>
      <c r="H238" s="61"/>
      <c r="I238" s="61"/>
      <c r="J238" s="155"/>
      <c r="K238" s="155"/>
      <c r="L238" s="155"/>
      <c r="M238" s="155"/>
      <c r="N238" s="19">
        <f t="shared" si="6"/>
        <v>-281169.66580976866</v>
      </c>
    </row>
    <row r="239" spans="1:14" ht="15" outlineLevel="2">
      <c r="A239" s="162">
        <v>2014</v>
      </c>
      <c r="B239" s="163" t="s">
        <v>613</v>
      </c>
      <c r="C239" s="164">
        <v>41990</v>
      </c>
      <c r="D239" s="131" t="s">
        <v>614</v>
      </c>
      <c r="E239" s="165">
        <v>281169.66580976866</v>
      </c>
      <c r="F239" s="19"/>
      <c r="G239" s="127">
        <v>0</v>
      </c>
      <c r="H239" s="61"/>
      <c r="I239" s="61"/>
      <c r="J239" s="155">
        <f>E239</f>
        <v>281169.66580976866</v>
      </c>
      <c r="K239" s="155"/>
      <c r="L239" s="155"/>
      <c r="M239" s="155"/>
      <c r="N239" s="19">
        <f t="shared" si="6"/>
        <v>0</v>
      </c>
    </row>
    <row r="240" spans="1:14" ht="15" outlineLevel="1">
      <c r="A240" s="162"/>
      <c r="B240" s="163"/>
      <c r="C240" s="164"/>
      <c r="D240" s="167" t="s">
        <v>616</v>
      </c>
      <c r="E240" s="165">
        <f>SUBTOTAL(9,E241:E247)</f>
        <v>1194219.4098951602</v>
      </c>
      <c r="F240" s="19"/>
      <c r="G240" s="127"/>
      <c r="H240" s="61"/>
      <c r="I240" s="61"/>
      <c r="J240" s="155"/>
      <c r="K240" s="155"/>
      <c r="L240" s="155"/>
      <c r="M240" s="155"/>
      <c r="N240" s="19">
        <f t="shared" si="6"/>
        <v>-1194219.4098951602</v>
      </c>
    </row>
    <row r="241" spans="1:14" ht="15" outlineLevel="2">
      <c r="A241" s="162">
        <v>2014</v>
      </c>
      <c r="B241" s="163" t="s">
        <v>615</v>
      </c>
      <c r="C241" s="164">
        <v>41883</v>
      </c>
      <c r="D241" s="131" t="s">
        <v>616</v>
      </c>
      <c r="E241" s="165">
        <v>201781.77111094192</v>
      </c>
      <c r="F241" s="19"/>
      <c r="G241" s="127">
        <v>0</v>
      </c>
      <c r="H241" s="61"/>
      <c r="I241" s="61">
        <v>201781.77</v>
      </c>
      <c r="J241" s="155"/>
      <c r="K241" s="155"/>
      <c r="L241" s="155"/>
      <c r="M241" s="155"/>
      <c r="N241" s="19">
        <f t="shared" si="6"/>
        <v>-0.00111094192834571</v>
      </c>
    </row>
    <row r="242" spans="1:14" ht="15" outlineLevel="2">
      <c r="A242" s="162">
        <v>2014</v>
      </c>
      <c r="B242" s="163" t="s">
        <v>617</v>
      </c>
      <c r="C242" s="164">
        <v>41911</v>
      </c>
      <c r="D242" s="131" t="s">
        <v>616</v>
      </c>
      <c r="E242" s="165">
        <v>208644.99</v>
      </c>
      <c r="F242" s="19"/>
      <c r="G242" s="127">
        <v>0</v>
      </c>
      <c r="H242" s="61"/>
      <c r="I242" s="61">
        <v>208644.99</v>
      </c>
      <c r="J242" s="155"/>
      <c r="K242" s="155"/>
      <c r="L242" s="155"/>
      <c r="M242" s="155"/>
      <c r="N242" s="19">
        <f t="shared" si="6"/>
        <v>0</v>
      </c>
    </row>
    <row r="243" spans="1:14" ht="15" outlineLevel="2">
      <c r="A243" s="162">
        <v>2014</v>
      </c>
      <c r="B243" s="163" t="s">
        <v>618</v>
      </c>
      <c r="C243" s="164">
        <v>41928</v>
      </c>
      <c r="D243" s="131" t="s">
        <v>616</v>
      </c>
      <c r="E243" s="165">
        <v>188250.0588281434</v>
      </c>
      <c r="F243" s="19"/>
      <c r="G243" s="127">
        <v>0</v>
      </c>
      <c r="H243" s="61"/>
      <c r="I243" s="61">
        <v>188250.05</v>
      </c>
      <c r="J243" s="155"/>
      <c r="K243" s="155"/>
      <c r="L243" s="155"/>
      <c r="M243" s="155"/>
      <c r="N243" s="19">
        <f t="shared" si="6"/>
        <v>-0.008828143414575607</v>
      </c>
    </row>
    <row r="244" spans="1:14" ht="15" outlineLevel="2">
      <c r="A244" s="162">
        <v>2014</v>
      </c>
      <c r="B244" s="163" t="s">
        <v>619</v>
      </c>
      <c r="C244" s="164">
        <v>41928</v>
      </c>
      <c r="D244" s="131" t="s">
        <v>616</v>
      </c>
      <c r="E244" s="165">
        <v>207859.439956075</v>
      </c>
      <c r="F244" s="19"/>
      <c r="G244" s="127">
        <v>0</v>
      </c>
      <c r="H244" s="61"/>
      <c r="I244" s="61">
        <v>207859.43</v>
      </c>
      <c r="J244" s="155"/>
      <c r="K244" s="155"/>
      <c r="L244" s="155"/>
      <c r="M244" s="155"/>
      <c r="N244" s="19">
        <f t="shared" si="6"/>
        <v>-0.00995607499498874</v>
      </c>
    </row>
    <row r="245" spans="1:14" ht="15" outlineLevel="2">
      <c r="A245" s="162">
        <v>2014</v>
      </c>
      <c r="B245" s="163" t="s">
        <v>620</v>
      </c>
      <c r="C245" s="164">
        <v>41934</v>
      </c>
      <c r="D245" s="131" t="s">
        <v>616</v>
      </c>
      <c r="E245" s="165">
        <v>-39391.79</v>
      </c>
      <c r="F245" s="19"/>
      <c r="G245" s="127">
        <v>0</v>
      </c>
      <c r="H245" s="61"/>
      <c r="I245" s="61">
        <v>-39391.79</v>
      </c>
      <c r="J245" s="155"/>
      <c r="K245" s="155"/>
      <c r="L245" s="155"/>
      <c r="M245" s="155"/>
      <c r="N245" s="19">
        <f t="shared" si="6"/>
        <v>0</v>
      </c>
    </row>
    <row r="246" spans="1:14" ht="15" outlineLevel="2">
      <c r="A246" s="162">
        <v>2014</v>
      </c>
      <c r="B246" s="163" t="s">
        <v>621</v>
      </c>
      <c r="C246" s="164">
        <v>41967</v>
      </c>
      <c r="D246" s="131" t="s">
        <v>616</v>
      </c>
      <c r="E246" s="165">
        <v>213537.47</v>
      </c>
      <c r="F246" s="19"/>
      <c r="G246" s="127">
        <v>0</v>
      </c>
      <c r="H246" s="61"/>
      <c r="I246" s="61">
        <v>213537.47</v>
      </c>
      <c r="J246" s="155"/>
      <c r="K246" s="155"/>
      <c r="L246" s="155"/>
      <c r="M246" s="155"/>
      <c r="N246" s="19">
        <f t="shared" si="6"/>
        <v>0</v>
      </c>
    </row>
    <row r="247" spans="1:14" ht="15" outlineLevel="2">
      <c r="A247" s="162">
        <v>2014</v>
      </c>
      <c r="B247" s="163" t="s">
        <v>622</v>
      </c>
      <c r="C247" s="164">
        <v>41967</v>
      </c>
      <c r="D247" s="131" t="s">
        <v>616</v>
      </c>
      <c r="E247" s="165">
        <v>213537.47</v>
      </c>
      <c r="F247" s="19"/>
      <c r="G247" s="127">
        <v>0</v>
      </c>
      <c r="H247" s="61"/>
      <c r="I247" s="61">
        <v>213537.47</v>
      </c>
      <c r="J247" s="155"/>
      <c r="K247" s="155"/>
      <c r="L247" s="155"/>
      <c r="M247" s="155"/>
      <c r="N247" s="19">
        <f t="shared" si="6"/>
        <v>0</v>
      </c>
    </row>
    <row r="248" spans="1:14" ht="15" outlineLevel="1">
      <c r="A248" s="162"/>
      <c r="B248" s="163"/>
      <c r="C248" s="164"/>
      <c r="D248" s="167" t="s">
        <v>527</v>
      </c>
      <c r="E248" s="165">
        <f>SUBTOTAL(9,E249)</f>
        <v>29000</v>
      </c>
      <c r="F248" s="19"/>
      <c r="G248" s="127"/>
      <c r="H248" s="61"/>
      <c r="I248" s="61"/>
      <c r="J248" s="155"/>
      <c r="K248" s="155"/>
      <c r="L248" s="155"/>
      <c r="M248" s="155"/>
      <c r="N248" s="19">
        <f t="shared" si="6"/>
        <v>-29000</v>
      </c>
    </row>
    <row r="249" spans="1:14" ht="15" outlineLevel="2">
      <c r="A249" s="162">
        <v>2014</v>
      </c>
      <c r="B249" s="163" t="s">
        <v>623</v>
      </c>
      <c r="C249" s="164">
        <v>41759</v>
      </c>
      <c r="D249" s="131" t="s">
        <v>527</v>
      </c>
      <c r="E249" s="165">
        <v>29000</v>
      </c>
      <c r="F249" s="19"/>
      <c r="G249" s="127">
        <v>0</v>
      </c>
      <c r="H249" s="61">
        <v>0</v>
      </c>
      <c r="I249" s="61">
        <v>16571.42</v>
      </c>
      <c r="J249" s="155">
        <v>12428.57142857144</v>
      </c>
      <c r="K249" s="155"/>
      <c r="L249" s="155"/>
      <c r="M249" s="155"/>
      <c r="N249" s="19">
        <f t="shared" si="6"/>
        <v>-0.008571428559662309</v>
      </c>
    </row>
    <row r="250" spans="1:14" ht="15" outlineLevel="1">
      <c r="A250" s="162"/>
      <c r="B250" s="163"/>
      <c r="C250" s="164"/>
      <c r="D250" s="167" t="s">
        <v>331</v>
      </c>
      <c r="E250" s="165">
        <f>SUBTOTAL(9,E251:E252)</f>
        <v>88000</v>
      </c>
      <c r="F250" s="19"/>
      <c r="G250" s="127"/>
      <c r="H250" s="61"/>
      <c r="I250" s="61"/>
      <c r="J250" s="155"/>
      <c r="K250" s="155"/>
      <c r="L250" s="155"/>
      <c r="M250" s="155"/>
      <c r="N250" s="19">
        <f t="shared" si="6"/>
        <v>-88000</v>
      </c>
    </row>
    <row r="251" spans="1:14" ht="15" outlineLevel="2">
      <c r="A251" s="162">
        <v>2014</v>
      </c>
      <c r="B251" s="163" t="s">
        <v>624</v>
      </c>
      <c r="C251" s="164">
        <v>41810</v>
      </c>
      <c r="D251" s="131" t="s">
        <v>331</v>
      </c>
      <c r="E251" s="165">
        <v>38000</v>
      </c>
      <c r="F251" s="19"/>
      <c r="G251" s="127">
        <v>0</v>
      </c>
      <c r="H251" s="61"/>
      <c r="I251" s="61">
        <v>22167</v>
      </c>
      <c r="J251" s="155">
        <v>15833</v>
      </c>
      <c r="K251" s="155"/>
      <c r="L251" s="155"/>
      <c r="M251" s="155"/>
      <c r="N251" s="19">
        <f t="shared" si="6"/>
        <v>0</v>
      </c>
    </row>
    <row r="252" spans="1:14" ht="15" outlineLevel="2">
      <c r="A252" s="162">
        <v>2014</v>
      </c>
      <c r="B252" s="163" t="s">
        <v>625</v>
      </c>
      <c r="C252" s="164">
        <v>41822</v>
      </c>
      <c r="D252" s="131" t="s">
        <v>331</v>
      </c>
      <c r="E252" s="165">
        <v>50000</v>
      </c>
      <c r="F252" s="19"/>
      <c r="G252" s="127">
        <v>0</v>
      </c>
      <c r="H252" s="61"/>
      <c r="I252" s="61">
        <v>25000</v>
      </c>
      <c r="J252" s="155">
        <v>25000</v>
      </c>
      <c r="K252" s="155"/>
      <c r="L252" s="155"/>
      <c r="M252" s="155"/>
      <c r="N252" s="19">
        <f t="shared" si="6"/>
        <v>0</v>
      </c>
    </row>
    <row r="253" spans="1:14" ht="15" outlineLevel="1">
      <c r="A253" s="162"/>
      <c r="B253" s="163"/>
      <c r="C253" s="164"/>
      <c r="D253" s="167" t="s">
        <v>675</v>
      </c>
      <c r="E253" s="165">
        <f>SUBTOTAL(9,E254)</f>
        <v>486500</v>
      </c>
      <c r="F253" s="19"/>
      <c r="G253" s="127"/>
      <c r="H253" s="61"/>
      <c r="I253" s="61"/>
      <c r="J253" s="155"/>
      <c r="K253" s="155"/>
      <c r="L253" s="155"/>
      <c r="M253" s="155"/>
      <c r="N253" s="19">
        <f t="shared" si="6"/>
        <v>-486500</v>
      </c>
    </row>
    <row r="254" spans="1:14" ht="15" outlineLevel="2">
      <c r="A254" s="162">
        <v>2014</v>
      </c>
      <c r="B254" s="163" t="s">
        <v>671</v>
      </c>
      <c r="C254" s="164">
        <v>41997</v>
      </c>
      <c r="D254" s="131" t="s">
        <v>675</v>
      </c>
      <c r="E254" s="165">
        <v>486500</v>
      </c>
      <c r="F254" s="19"/>
      <c r="G254" s="127">
        <v>0</v>
      </c>
      <c r="H254" s="61"/>
      <c r="I254" s="61">
        <v>346500</v>
      </c>
      <c r="J254" s="155"/>
      <c r="K254" s="155">
        <v>70000</v>
      </c>
      <c r="L254" s="155">
        <v>70000</v>
      </c>
      <c r="M254" s="155"/>
      <c r="N254" s="19">
        <f t="shared" si="6"/>
        <v>0</v>
      </c>
    </row>
    <row r="255" spans="1:14" ht="15" outlineLevel="1">
      <c r="A255" s="162"/>
      <c r="B255" s="163"/>
      <c r="C255" s="164"/>
      <c r="D255" s="167" t="s">
        <v>627</v>
      </c>
      <c r="E255" s="165">
        <f>SUBTOTAL(9,E256)</f>
        <v>91000</v>
      </c>
      <c r="F255" s="19"/>
      <c r="G255" s="127"/>
      <c r="H255" s="61"/>
      <c r="I255" s="61"/>
      <c r="J255" s="155"/>
      <c r="K255" s="155"/>
      <c r="L255" s="155"/>
      <c r="M255" s="155"/>
      <c r="N255" s="19">
        <f t="shared" si="6"/>
        <v>-91000</v>
      </c>
    </row>
    <row r="256" spans="1:14" ht="15" outlineLevel="2">
      <c r="A256" s="162">
        <v>2014</v>
      </c>
      <c r="B256" s="163" t="s">
        <v>626</v>
      </c>
      <c r="C256" s="164">
        <v>41996</v>
      </c>
      <c r="D256" s="131" t="s">
        <v>627</v>
      </c>
      <c r="E256" s="165">
        <v>91000</v>
      </c>
      <c r="F256" s="19"/>
      <c r="G256" s="127">
        <v>0</v>
      </c>
      <c r="H256" s="61"/>
      <c r="I256" s="61">
        <v>0</v>
      </c>
      <c r="J256" s="155">
        <v>91000</v>
      </c>
      <c r="K256" s="155"/>
      <c r="L256" s="155"/>
      <c r="M256" s="155"/>
      <c r="N256" s="19">
        <f t="shared" si="6"/>
        <v>0</v>
      </c>
    </row>
    <row r="257" spans="1:14" ht="15" outlineLevel="1">
      <c r="A257" s="162"/>
      <c r="B257" s="163"/>
      <c r="C257" s="164"/>
      <c r="D257" s="167" t="s">
        <v>32</v>
      </c>
      <c r="E257" s="165">
        <f>SUBTOTAL(9,E258)</f>
        <v>210000</v>
      </c>
      <c r="F257" s="19"/>
      <c r="G257" s="127"/>
      <c r="H257" s="61"/>
      <c r="I257" s="61"/>
      <c r="J257" s="155"/>
      <c r="K257" s="155"/>
      <c r="L257" s="155"/>
      <c r="M257" s="155"/>
      <c r="N257" s="19">
        <f t="shared" si="6"/>
        <v>-210000</v>
      </c>
    </row>
    <row r="258" spans="1:14" ht="15" outlineLevel="2">
      <c r="A258" s="162">
        <v>2014</v>
      </c>
      <c r="B258" s="163" t="s">
        <v>628</v>
      </c>
      <c r="C258" s="164">
        <v>41983</v>
      </c>
      <c r="D258" s="131" t="s">
        <v>32</v>
      </c>
      <c r="E258" s="165">
        <v>210000</v>
      </c>
      <c r="F258" s="19"/>
      <c r="G258" s="127">
        <v>0</v>
      </c>
      <c r="H258" s="61"/>
      <c r="I258" s="61">
        <v>70000</v>
      </c>
      <c r="J258" s="155">
        <v>70000</v>
      </c>
      <c r="K258" s="155">
        <v>70000</v>
      </c>
      <c r="L258" s="155"/>
      <c r="M258" s="155"/>
      <c r="N258" s="19">
        <f t="shared" si="6"/>
        <v>0</v>
      </c>
    </row>
    <row r="259" spans="1:14" ht="15" outlineLevel="1">
      <c r="A259" s="162"/>
      <c r="B259" s="163"/>
      <c r="C259" s="164"/>
      <c r="D259" s="167" t="s">
        <v>630</v>
      </c>
      <c r="E259" s="165">
        <f>SUBTOTAL(9,E260:E264)</f>
        <v>570237.72</v>
      </c>
      <c r="F259" s="19"/>
      <c r="G259" s="127"/>
      <c r="H259" s="61"/>
      <c r="I259" s="61"/>
      <c r="J259" s="155"/>
      <c r="K259" s="155"/>
      <c r="L259" s="155"/>
      <c r="M259" s="155"/>
      <c r="N259" s="19">
        <f t="shared" si="6"/>
        <v>-570237.72</v>
      </c>
    </row>
    <row r="260" spans="1:14" ht="15" outlineLevel="2">
      <c r="A260" s="162">
        <v>2014</v>
      </c>
      <c r="B260" s="163" t="s">
        <v>629</v>
      </c>
      <c r="C260" s="164">
        <v>41682</v>
      </c>
      <c r="D260" s="131" t="s">
        <v>630</v>
      </c>
      <c r="E260" s="165">
        <v>60000</v>
      </c>
      <c r="F260" s="19"/>
      <c r="G260" s="127">
        <v>0</v>
      </c>
      <c r="H260" s="61">
        <v>0</v>
      </c>
      <c r="I260" s="61">
        <v>60000</v>
      </c>
      <c r="J260" s="155"/>
      <c r="K260" s="155"/>
      <c r="L260" s="155"/>
      <c r="M260" s="155"/>
      <c r="N260" s="19">
        <f t="shared" si="6"/>
        <v>0</v>
      </c>
    </row>
    <row r="261" spans="1:14" ht="15" outlineLevel="2">
      <c r="A261" s="162">
        <v>2014</v>
      </c>
      <c r="B261" s="163" t="s">
        <v>631</v>
      </c>
      <c r="C261" s="164">
        <v>41731</v>
      </c>
      <c r="D261" s="131" t="s">
        <v>630</v>
      </c>
      <c r="E261" s="165">
        <v>177500</v>
      </c>
      <c r="F261" s="19"/>
      <c r="G261" s="127">
        <v>0</v>
      </c>
      <c r="H261" s="61">
        <v>0</v>
      </c>
      <c r="I261" s="61">
        <v>177500</v>
      </c>
      <c r="J261" s="155"/>
      <c r="K261" s="155"/>
      <c r="L261" s="155"/>
      <c r="M261" s="155"/>
      <c r="N261" s="19">
        <f t="shared" si="6"/>
        <v>0</v>
      </c>
    </row>
    <row r="262" spans="1:14" ht="15" outlineLevel="2">
      <c r="A262" s="162">
        <v>2014</v>
      </c>
      <c r="B262" s="163" t="s">
        <v>632</v>
      </c>
      <c r="C262" s="164">
        <v>41752</v>
      </c>
      <c r="D262" s="131" t="s">
        <v>630</v>
      </c>
      <c r="E262" s="165">
        <v>177500</v>
      </c>
      <c r="F262" s="19"/>
      <c r="G262" s="127">
        <v>0</v>
      </c>
      <c r="H262" s="61">
        <v>0</v>
      </c>
      <c r="I262" s="61">
        <v>177500</v>
      </c>
      <c r="J262" s="155"/>
      <c r="K262" s="155"/>
      <c r="L262" s="155"/>
      <c r="M262" s="155"/>
      <c r="N262" s="19">
        <f t="shared" si="6"/>
        <v>0</v>
      </c>
    </row>
    <row r="263" spans="1:14" ht="15" outlineLevel="2">
      <c r="A263" s="162">
        <v>2014</v>
      </c>
      <c r="B263" s="163" t="s">
        <v>672</v>
      </c>
      <c r="C263" s="164">
        <v>41848</v>
      </c>
      <c r="D263" s="131" t="s">
        <v>630</v>
      </c>
      <c r="E263" s="165">
        <v>4237.72</v>
      </c>
      <c r="F263" s="19"/>
      <c r="G263" s="127">
        <v>0</v>
      </c>
      <c r="H263" s="61"/>
      <c r="I263" s="61">
        <v>4238</v>
      </c>
      <c r="J263" s="155"/>
      <c r="K263" s="155"/>
      <c r="L263" s="155"/>
      <c r="M263" s="155"/>
      <c r="N263" s="19">
        <f t="shared" si="6"/>
        <v>0.27999999999974534</v>
      </c>
    </row>
    <row r="264" spans="1:14" ht="15" outlineLevel="2">
      <c r="A264" s="162">
        <v>2014</v>
      </c>
      <c r="B264" s="163" t="s">
        <v>633</v>
      </c>
      <c r="C264" s="164">
        <v>41904</v>
      </c>
      <c r="D264" s="131" t="s">
        <v>630</v>
      </c>
      <c r="E264" s="165">
        <v>151000</v>
      </c>
      <c r="F264" s="19"/>
      <c r="G264" s="127">
        <v>0</v>
      </c>
      <c r="H264" s="61"/>
      <c r="I264" s="61">
        <f>E264</f>
        <v>151000</v>
      </c>
      <c r="J264" s="155"/>
      <c r="K264" s="155"/>
      <c r="L264" s="155"/>
      <c r="M264" s="155"/>
      <c r="N264" s="19">
        <f t="shared" si="6"/>
        <v>0</v>
      </c>
    </row>
    <row r="265" spans="1:14" ht="15" outlineLevel="1">
      <c r="A265" s="162"/>
      <c r="B265" s="163"/>
      <c r="C265" s="164"/>
      <c r="D265" s="167" t="s">
        <v>329</v>
      </c>
      <c r="E265" s="165">
        <f>SUBTOTAL(9,E266:E269)</f>
        <v>110244.48</v>
      </c>
      <c r="F265" s="19"/>
      <c r="G265" s="127"/>
      <c r="H265" s="61"/>
      <c r="I265" s="61"/>
      <c r="J265" s="155"/>
      <c r="K265" s="155"/>
      <c r="L265" s="155"/>
      <c r="M265" s="155"/>
      <c r="N265" s="19">
        <f t="shared" si="6"/>
        <v>-110244.48</v>
      </c>
    </row>
    <row r="266" spans="1:14" ht="15" outlineLevel="2">
      <c r="A266" s="162">
        <v>2014</v>
      </c>
      <c r="B266" s="163" t="s">
        <v>634</v>
      </c>
      <c r="C266" s="164">
        <v>41698</v>
      </c>
      <c r="D266" s="131" t="s">
        <v>329</v>
      </c>
      <c r="E266" s="165">
        <v>27561.48</v>
      </c>
      <c r="F266" s="19"/>
      <c r="G266" s="127">
        <v>0</v>
      </c>
      <c r="H266" s="61">
        <v>27561</v>
      </c>
      <c r="I266" s="61">
        <v>0</v>
      </c>
      <c r="J266" s="155"/>
      <c r="K266" s="155"/>
      <c r="L266" s="155"/>
      <c r="M266" s="155"/>
      <c r="N266" s="19">
        <f t="shared" si="6"/>
        <v>-0.47999999999956344</v>
      </c>
    </row>
    <row r="267" spans="1:14" ht="15" outlineLevel="2">
      <c r="A267" s="162">
        <v>2014</v>
      </c>
      <c r="B267" s="163" t="s">
        <v>635</v>
      </c>
      <c r="C267" s="164">
        <v>41764</v>
      </c>
      <c r="D267" s="131" t="s">
        <v>329</v>
      </c>
      <c r="E267" s="165">
        <v>27561</v>
      </c>
      <c r="F267" s="19"/>
      <c r="G267" s="127">
        <v>0</v>
      </c>
      <c r="H267" s="61">
        <v>0</v>
      </c>
      <c r="I267" s="61">
        <v>27561</v>
      </c>
      <c r="J267" s="155"/>
      <c r="K267" s="155"/>
      <c r="L267" s="155"/>
      <c r="M267" s="155"/>
      <c r="N267" s="19">
        <f t="shared" si="6"/>
        <v>0</v>
      </c>
    </row>
    <row r="268" spans="1:14" ht="15" outlineLevel="2">
      <c r="A268" s="162">
        <v>2014</v>
      </c>
      <c r="B268" s="163" t="s">
        <v>636</v>
      </c>
      <c r="C268" s="164">
        <f>+C241</f>
        <v>41883</v>
      </c>
      <c r="D268" s="131" t="s">
        <v>329</v>
      </c>
      <c r="E268" s="165">
        <v>27561</v>
      </c>
      <c r="F268" s="19"/>
      <c r="G268" s="127">
        <v>0</v>
      </c>
      <c r="H268" s="61"/>
      <c r="I268" s="61">
        <v>27561</v>
      </c>
      <c r="J268" s="155"/>
      <c r="K268" s="155"/>
      <c r="L268" s="155"/>
      <c r="M268" s="155"/>
      <c r="N268" s="19">
        <f t="shared" si="6"/>
        <v>0</v>
      </c>
    </row>
    <row r="269" spans="1:14" ht="15" outlineLevel="2">
      <c r="A269" s="162">
        <v>2014</v>
      </c>
      <c r="B269" s="163" t="s">
        <v>637</v>
      </c>
      <c r="C269" s="164">
        <v>41964</v>
      </c>
      <c r="D269" s="131" t="s">
        <v>329</v>
      </c>
      <c r="E269" s="165">
        <v>27561</v>
      </c>
      <c r="F269" s="19"/>
      <c r="G269" s="127">
        <v>0</v>
      </c>
      <c r="H269" s="61"/>
      <c r="I269" s="61">
        <v>27561</v>
      </c>
      <c r="J269" s="155"/>
      <c r="K269" s="155"/>
      <c r="L269" s="155"/>
      <c r="M269" s="155"/>
      <c r="N269" s="19">
        <f t="shared" si="6"/>
        <v>0</v>
      </c>
    </row>
    <row r="270" spans="1:14" ht="15" outlineLevel="1">
      <c r="A270" s="162"/>
      <c r="B270" s="163"/>
      <c r="C270" s="164"/>
      <c r="D270" s="167" t="s">
        <v>283</v>
      </c>
      <c r="E270" s="165">
        <f>SUBTOTAL(9,E271:E272)</f>
        <v>95667</v>
      </c>
      <c r="F270" s="19"/>
      <c r="G270" s="127"/>
      <c r="H270" s="61"/>
      <c r="I270" s="61"/>
      <c r="J270" s="155"/>
      <c r="K270" s="155"/>
      <c r="L270" s="155"/>
      <c r="M270" s="155"/>
      <c r="N270" s="19">
        <f t="shared" si="6"/>
        <v>-95667</v>
      </c>
    </row>
    <row r="271" spans="1:14" ht="15" outlineLevel="2">
      <c r="A271" s="162">
        <v>2014</v>
      </c>
      <c r="B271" s="163" t="s">
        <v>638</v>
      </c>
      <c r="C271" s="164">
        <v>41691</v>
      </c>
      <c r="D271" s="131" t="s">
        <v>283</v>
      </c>
      <c r="E271" s="165">
        <v>78667</v>
      </c>
      <c r="F271" s="19"/>
      <c r="G271" s="127">
        <v>0</v>
      </c>
      <c r="H271" s="61">
        <v>0</v>
      </c>
      <c r="I271" s="61">
        <v>66500.33333333331</v>
      </c>
      <c r="J271" s="155">
        <v>12166.666666666686</v>
      </c>
      <c r="K271" s="155"/>
      <c r="L271" s="155"/>
      <c r="M271" s="155"/>
      <c r="N271" s="19">
        <f t="shared" si="6"/>
        <v>0</v>
      </c>
    </row>
    <row r="272" spans="1:14" ht="15" outlineLevel="2">
      <c r="A272" s="162">
        <v>2014</v>
      </c>
      <c r="B272" s="163" t="s">
        <v>639</v>
      </c>
      <c r="C272" s="164">
        <v>41983</v>
      </c>
      <c r="D272" s="131" t="s">
        <v>283</v>
      </c>
      <c r="E272" s="165">
        <v>17000</v>
      </c>
      <c r="F272" s="19"/>
      <c r="G272" s="127">
        <v>0</v>
      </c>
      <c r="H272" s="61"/>
      <c r="I272" s="61">
        <v>8500</v>
      </c>
      <c r="J272" s="155">
        <v>8500</v>
      </c>
      <c r="K272" s="155"/>
      <c r="L272" s="155"/>
      <c r="M272" s="155"/>
      <c r="N272" s="19">
        <f t="shared" si="6"/>
        <v>0</v>
      </c>
    </row>
    <row r="273" spans="1:14" ht="15" outlineLevel="1">
      <c r="A273" s="162"/>
      <c r="B273" s="163"/>
      <c r="C273" s="164"/>
      <c r="D273" s="167" t="s">
        <v>641</v>
      </c>
      <c r="E273" s="165">
        <f>SUBTOTAL(9,E274)</f>
        <v>1871</v>
      </c>
      <c r="F273" s="19"/>
      <c r="G273" s="127"/>
      <c r="H273" s="61"/>
      <c r="I273" s="61"/>
      <c r="J273" s="155"/>
      <c r="K273" s="155"/>
      <c r="L273" s="155"/>
      <c r="M273" s="155"/>
      <c r="N273" s="19">
        <f t="shared" si="6"/>
        <v>-1871</v>
      </c>
    </row>
    <row r="274" spans="1:14" ht="15" outlineLevel="2">
      <c r="A274" s="162">
        <v>2014</v>
      </c>
      <c r="B274" s="163" t="s">
        <v>640</v>
      </c>
      <c r="C274" s="164">
        <v>41717</v>
      </c>
      <c r="D274" s="131" t="s">
        <v>641</v>
      </c>
      <c r="E274" s="165">
        <v>1871</v>
      </c>
      <c r="F274" s="19"/>
      <c r="G274" s="127">
        <v>0</v>
      </c>
      <c r="H274" s="61">
        <v>0</v>
      </c>
      <c r="I274" s="61">
        <v>0</v>
      </c>
      <c r="J274" s="155"/>
      <c r="K274" s="155"/>
      <c r="L274" s="155"/>
      <c r="M274" s="155"/>
      <c r="N274" s="19">
        <f t="shared" si="6"/>
        <v>-1871</v>
      </c>
    </row>
    <row r="275" spans="1:14" ht="15" outlineLevel="1">
      <c r="A275" s="162"/>
      <c r="B275" s="163"/>
      <c r="C275" s="164"/>
      <c r="D275" s="167" t="s">
        <v>643</v>
      </c>
      <c r="E275" s="165">
        <f>SUBTOTAL(9,E276)</f>
        <v>180000</v>
      </c>
      <c r="F275" s="19"/>
      <c r="G275" s="127"/>
      <c r="H275" s="61"/>
      <c r="I275" s="61"/>
      <c r="J275" s="155"/>
      <c r="K275" s="155"/>
      <c r="L275" s="155"/>
      <c r="M275" s="155"/>
      <c r="N275" s="19">
        <f t="shared" si="6"/>
        <v>-180000</v>
      </c>
    </row>
    <row r="276" spans="1:14" ht="15" outlineLevel="2">
      <c r="A276" s="162">
        <v>2014</v>
      </c>
      <c r="B276" s="163" t="s">
        <v>642</v>
      </c>
      <c r="C276" s="164">
        <v>41988</v>
      </c>
      <c r="D276" s="131" t="s">
        <v>643</v>
      </c>
      <c r="E276" s="165">
        <v>180000</v>
      </c>
      <c r="F276" s="19"/>
      <c r="G276" s="127">
        <v>0</v>
      </c>
      <c r="H276" s="61"/>
      <c r="I276" s="61"/>
      <c r="J276" s="155">
        <v>180000</v>
      </c>
      <c r="K276" s="155"/>
      <c r="L276" s="155"/>
      <c r="M276" s="155"/>
      <c r="N276" s="19">
        <f t="shared" si="6"/>
        <v>0</v>
      </c>
    </row>
    <row r="277" spans="1:14" ht="15" outlineLevel="1">
      <c r="A277" s="162"/>
      <c r="B277" s="163"/>
      <c r="C277" s="164"/>
      <c r="D277" s="167" t="s">
        <v>645</v>
      </c>
      <c r="E277" s="165">
        <f>SUBTOTAL(9,E278)</f>
        <v>2289156.63</v>
      </c>
      <c r="F277" s="19"/>
      <c r="G277" s="127"/>
      <c r="H277" s="61"/>
      <c r="I277" s="61"/>
      <c r="J277" s="155"/>
      <c r="K277" s="155"/>
      <c r="L277" s="155"/>
      <c r="M277" s="155"/>
      <c r="N277" s="19">
        <f>+SUM(G277:M277)-E277</f>
        <v>-2289156.63</v>
      </c>
    </row>
    <row r="278" spans="1:14" ht="15" outlineLevel="2">
      <c r="A278" s="162">
        <v>2014</v>
      </c>
      <c r="B278" s="163" t="s">
        <v>644</v>
      </c>
      <c r="C278" s="164">
        <v>41985</v>
      </c>
      <c r="D278" s="131" t="s">
        <v>645</v>
      </c>
      <c r="E278" s="165">
        <v>2289156.63</v>
      </c>
      <c r="F278" s="19"/>
      <c r="G278" s="127">
        <v>0</v>
      </c>
      <c r="H278" s="61"/>
      <c r="I278" s="61">
        <f>E278-SUM(J278:M278)</f>
        <v>1546727.4899999998</v>
      </c>
      <c r="J278" s="155"/>
      <c r="K278" s="155">
        <v>247476.39</v>
      </c>
      <c r="L278" s="155">
        <v>247476.36</v>
      </c>
      <c r="M278" s="155">
        <v>247476.39</v>
      </c>
      <c r="N278" s="19">
        <f>+SUM(G278:M278)-E278</f>
        <v>0</v>
      </c>
    </row>
    <row r="279" spans="1:14" ht="15" outlineLevel="1">
      <c r="A279" s="162"/>
      <c r="B279" s="163"/>
      <c r="C279" s="164"/>
      <c r="D279" s="167" t="s">
        <v>647</v>
      </c>
      <c r="E279" s="165">
        <f>SUBTOTAL(9,E280:E285)</f>
        <v>190000</v>
      </c>
      <c r="F279" s="19"/>
      <c r="G279" s="127"/>
      <c r="H279" s="61"/>
      <c r="I279" s="61"/>
      <c r="J279" s="155"/>
      <c r="K279" s="155"/>
      <c r="L279" s="155"/>
      <c r="M279" s="155"/>
      <c r="N279" s="19">
        <f aca="true" t="shared" si="7" ref="N279:N308">+SUM(G279:M279)-E279</f>
        <v>-190000</v>
      </c>
    </row>
    <row r="280" spans="1:14" ht="15" outlineLevel="2">
      <c r="A280" s="162">
        <v>2014</v>
      </c>
      <c r="B280" s="163" t="s">
        <v>646</v>
      </c>
      <c r="C280" s="164">
        <v>41732</v>
      </c>
      <c r="D280" s="131" t="s">
        <v>647</v>
      </c>
      <c r="E280" s="165">
        <v>50000</v>
      </c>
      <c r="F280" s="19"/>
      <c r="G280" s="127">
        <v>0</v>
      </c>
      <c r="H280" s="61">
        <v>0</v>
      </c>
      <c r="I280" s="61">
        <v>50000</v>
      </c>
      <c r="J280" s="155"/>
      <c r="K280" s="155"/>
      <c r="L280" s="155"/>
      <c r="M280" s="155"/>
      <c r="N280" s="19">
        <f t="shared" si="7"/>
        <v>0</v>
      </c>
    </row>
    <row r="281" spans="1:14" ht="15" outlineLevel="2">
      <c r="A281" s="162">
        <v>2014</v>
      </c>
      <c r="B281" s="163" t="s">
        <v>648</v>
      </c>
      <c r="C281" s="164">
        <v>41732</v>
      </c>
      <c r="D281" s="131" t="s">
        <v>647</v>
      </c>
      <c r="E281" s="165">
        <v>33750</v>
      </c>
      <c r="F281" s="19"/>
      <c r="G281" s="127">
        <v>0</v>
      </c>
      <c r="H281" s="61">
        <v>0</v>
      </c>
      <c r="I281" s="61">
        <v>33750</v>
      </c>
      <c r="J281" s="155"/>
      <c r="K281" s="155"/>
      <c r="L281" s="155"/>
      <c r="M281" s="155"/>
      <c r="N281" s="19">
        <f t="shared" si="7"/>
        <v>0</v>
      </c>
    </row>
    <row r="282" spans="1:14" ht="15" outlineLevel="2">
      <c r="A282" s="162">
        <v>2014</v>
      </c>
      <c r="B282" s="163" t="s">
        <v>649</v>
      </c>
      <c r="C282" s="164">
        <v>41800</v>
      </c>
      <c r="D282" s="131" t="s">
        <v>647</v>
      </c>
      <c r="E282" s="165">
        <v>33750</v>
      </c>
      <c r="F282" s="19"/>
      <c r="G282" s="127">
        <v>0</v>
      </c>
      <c r="H282" s="61"/>
      <c r="I282" s="61">
        <v>33750</v>
      </c>
      <c r="J282" s="155"/>
      <c r="K282" s="155"/>
      <c r="L282" s="155"/>
      <c r="M282" s="155"/>
      <c r="N282" s="19">
        <f t="shared" si="7"/>
        <v>0</v>
      </c>
    </row>
    <row r="283" spans="1:14" ht="15" outlineLevel="2">
      <c r="A283" s="162">
        <v>2014</v>
      </c>
      <c r="B283" s="163" t="s">
        <v>650</v>
      </c>
      <c r="C283" s="164">
        <v>41800</v>
      </c>
      <c r="D283" s="131" t="s">
        <v>647</v>
      </c>
      <c r="E283" s="165">
        <v>5000</v>
      </c>
      <c r="F283" s="19"/>
      <c r="G283" s="127">
        <v>0</v>
      </c>
      <c r="H283" s="61"/>
      <c r="I283" s="61">
        <v>5000</v>
      </c>
      <c r="J283" s="155"/>
      <c r="K283" s="155"/>
      <c r="L283" s="155"/>
      <c r="M283" s="155"/>
      <c r="N283" s="19">
        <f t="shared" si="7"/>
        <v>0</v>
      </c>
    </row>
    <row r="284" spans="1:14" ht="15" outlineLevel="2">
      <c r="A284" s="162">
        <v>2014</v>
      </c>
      <c r="B284" s="163" t="s">
        <v>651</v>
      </c>
      <c r="C284" s="164">
        <v>41892</v>
      </c>
      <c r="D284" s="131" t="s">
        <v>647</v>
      </c>
      <c r="E284" s="165">
        <v>33750</v>
      </c>
      <c r="F284" s="19"/>
      <c r="G284" s="127">
        <v>0</v>
      </c>
      <c r="H284" s="61"/>
      <c r="I284" s="61">
        <v>33750</v>
      </c>
      <c r="J284" s="155"/>
      <c r="K284" s="155"/>
      <c r="L284" s="155"/>
      <c r="M284" s="155"/>
      <c r="N284" s="19">
        <f t="shared" si="7"/>
        <v>0</v>
      </c>
    </row>
    <row r="285" spans="1:14" ht="15" outlineLevel="2">
      <c r="A285" s="162">
        <v>2014</v>
      </c>
      <c r="B285" s="163" t="s">
        <v>652</v>
      </c>
      <c r="C285" s="164">
        <v>41983</v>
      </c>
      <c r="D285" s="131" t="s">
        <v>647</v>
      </c>
      <c r="E285" s="165">
        <v>33750</v>
      </c>
      <c r="F285" s="19"/>
      <c r="G285" s="127">
        <v>0</v>
      </c>
      <c r="H285" s="61"/>
      <c r="I285" s="61">
        <v>33750</v>
      </c>
      <c r="J285" s="155"/>
      <c r="K285" s="155"/>
      <c r="L285" s="155"/>
      <c r="M285" s="155"/>
      <c r="N285" s="19">
        <f t="shared" si="7"/>
        <v>0</v>
      </c>
    </row>
    <row r="286" spans="1:14" ht="15" outlineLevel="1">
      <c r="A286" s="162"/>
      <c r="B286" s="163"/>
      <c r="C286" s="164"/>
      <c r="D286" s="167" t="s">
        <v>522</v>
      </c>
      <c r="E286" s="165">
        <f>SUBTOTAL(9,E287)</f>
        <v>64000</v>
      </c>
      <c r="F286" s="19"/>
      <c r="G286" s="127"/>
      <c r="H286" s="61"/>
      <c r="I286" s="61"/>
      <c r="J286" s="155"/>
      <c r="K286" s="155"/>
      <c r="L286" s="155"/>
      <c r="M286" s="155"/>
      <c r="N286" s="19">
        <f t="shared" si="7"/>
        <v>-64000</v>
      </c>
    </row>
    <row r="287" spans="1:14" ht="15" outlineLevel="2">
      <c r="A287" s="162">
        <v>2014</v>
      </c>
      <c r="B287" s="163" t="s">
        <v>653</v>
      </c>
      <c r="C287" s="164">
        <v>41954</v>
      </c>
      <c r="D287" s="131" t="s">
        <v>522</v>
      </c>
      <c r="E287" s="165">
        <v>64000</v>
      </c>
      <c r="F287" s="19"/>
      <c r="G287" s="127">
        <v>0</v>
      </c>
      <c r="H287" s="61"/>
      <c r="I287" s="61">
        <v>0</v>
      </c>
      <c r="J287" s="155">
        <v>64000</v>
      </c>
      <c r="K287" s="155"/>
      <c r="L287" s="155"/>
      <c r="M287" s="155"/>
      <c r="N287" s="19">
        <f t="shared" si="7"/>
        <v>0</v>
      </c>
    </row>
    <row r="288" spans="1:14" ht="15" outlineLevel="1">
      <c r="A288" s="162"/>
      <c r="B288" s="163"/>
      <c r="C288" s="164"/>
      <c r="D288" s="167" t="s">
        <v>655</v>
      </c>
      <c r="E288" s="165">
        <f>SUBTOTAL(9,E289:E296)</f>
        <v>1045707.4092078619</v>
      </c>
      <c r="F288" s="19"/>
      <c r="G288" s="127"/>
      <c r="H288" s="61"/>
      <c r="I288" s="61"/>
      <c r="J288" s="155"/>
      <c r="K288" s="155"/>
      <c r="L288" s="155"/>
      <c r="M288" s="155"/>
      <c r="N288" s="19">
        <f t="shared" si="7"/>
        <v>-1045707.4092078619</v>
      </c>
    </row>
    <row r="289" spans="1:14" ht="15" outlineLevel="2">
      <c r="A289" s="162">
        <v>2014</v>
      </c>
      <c r="B289" s="163" t="s">
        <v>654</v>
      </c>
      <c r="C289" s="164">
        <v>41698</v>
      </c>
      <c r="D289" s="131" t="s">
        <v>655</v>
      </c>
      <c r="E289" s="165">
        <v>159270.52</v>
      </c>
      <c r="F289" s="19"/>
      <c r="G289" s="127">
        <v>0</v>
      </c>
      <c r="H289" s="169">
        <v>159271</v>
      </c>
      <c r="I289" s="61">
        <v>0</v>
      </c>
      <c r="J289" s="155"/>
      <c r="K289" s="155"/>
      <c r="L289" s="155"/>
      <c r="M289" s="155"/>
      <c r="N289" s="19">
        <f t="shared" si="7"/>
        <v>0.4800000000104774</v>
      </c>
    </row>
    <row r="290" spans="1:14" ht="15" outlineLevel="2">
      <c r="A290" s="162">
        <v>2014</v>
      </c>
      <c r="B290" s="163" t="s">
        <v>656</v>
      </c>
      <c r="C290" s="164">
        <v>41785</v>
      </c>
      <c r="D290" s="131" t="s">
        <v>655</v>
      </c>
      <c r="E290" s="165">
        <v>161349.47</v>
      </c>
      <c r="F290" s="19"/>
      <c r="G290" s="127">
        <v>0</v>
      </c>
      <c r="H290" s="61">
        <v>0</v>
      </c>
      <c r="I290" s="61">
        <v>161349.47</v>
      </c>
      <c r="J290" s="155"/>
      <c r="K290" s="155"/>
      <c r="L290" s="155"/>
      <c r="M290" s="155"/>
      <c r="N290" s="19">
        <f t="shared" si="7"/>
        <v>0</v>
      </c>
    </row>
    <row r="291" spans="1:14" ht="15" outlineLevel="2">
      <c r="A291" s="162">
        <v>2014</v>
      </c>
      <c r="B291" s="163" t="s">
        <v>657</v>
      </c>
      <c r="C291" s="164">
        <v>41815</v>
      </c>
      <c r="D291" s="131" t="s">
        <v>655</v>
      </c>
      <c r="E291" s="165">
        <v>161550.89</v>
      </c>
      <c r="F291" s="19"/>
      <c r="G291" s="127">
        <v>0</v>
      </c>
      <c r="H291" s="61"/>
      <c r="I291" s="61">
        <v>161550.89</v>
      </c>
      <c r="J291" s="155"/>
      <c r="K291" s="155"/>
      <c r="L291" s="155"/>
      <c r="M291" s="155"/>
      <c r="N291" s="19">
        <f t="shared" si="7"/>
        <v>0</v>
      </c>
    </row>
    <row r="292" spans="1:14" ht="15" outlineLevel="2">
      <c r="A292" s="162">
        <v>2014</v>
      </c>
      <c r="B292" s="163" t="s">
        <v>658</v>
      </c>
      <c r="C292" s="164">
        <v>41879</v>
      </c>
      <c r="D292" s="131" t="s">
        <v>655</v>
      </c>
      <c r="E292" s="165">
        <v>174533.31309758688</v>
      </c>
      <c r="F292" s="19"/>
      <c r="G292" s="127">
        <v>0</v>
      </c>
      <c r="H292" s="61"/>
      <c r="I292" s="61">
        <v>152075</v>
      </c>
      <c r="J292" s="155">
        <v>22458</v>
      </c>
      <c r="K292" s="155"/>
      <c r="L292" s="155"/>
      <c r="M292" s="155"/>
      <c r="N292" s="19">
        <f t="shared" si="7"/>
        <v>-0.31309758688439615</v>
      </c>
    </row>
    <row r="293" spans="1:14" ht="15" outlineLevel="2">
      <c r="A293" s="162">
        <v>2014</v>
      </c>
      <c r="B293" s="163" t="s">
        <v>659</v>
      </c>
      <c r="C293" s="164">
        <v>41907</v>
      </c>
      <c r="D293" s="131" t="s">
        <v>655</v>
      </c>
      <c r="E293" s="165">
        <v>-58999.37</v>
      </c>
      <c r="F293" s="19"/>
      <c r="G293" s="127">
        <v>0</v>
      </c>
      <c r="H293" s="61"/>
      <c r="I293" s="61">
        <v>-58999.37</v>
      </c>
      <c r="J293" s="155"/>
      <c r="K293" s="155"/>
      <c r="L293" s="155"/>
      <c r="M293" s="155"/>
      <c r="N293" s="19">
        <f t="shared" si="7"/>
        <v>0</v>
      </c>
    </row>
    <row r="294" spans="1:14" ht="15" outlineLevel="2">
      <c r="A294" s="162">
        <v>2014</v>
      </c>
      <c r="B294" s="163" t="s">
        <v>660</v>
      </c>
      <c r="C294" s="164">
        <v>41984</v>
      </c>
      <c r="D294" s="131" t="s">
        <v>655</v>
      </c>
      <c r="E294" s="165">
        <v>132764.72481493402</v>
      </c>
      <c r="F294" s="19"/>
      <c r="G294" s="127">
        <v>0</v>
      </c>
      <c r="H294" s="61"/>
      <c r="I294" s="61">
        <v>132764.72481493402</v>
      </c>
      <c r="J294" s="155"/>
      <c r="K294" s="155"/>
      <c r="L294" s="155"/>
      <c r="M294" s="155"/>
      <c r="N294" s="19">
        <f t="shared" si="7"/>
        <v>0</v>
      </c>
    </row>
    <row r="295" spans="1:14" ht="15" outlineLevel="2">
      <c r="A295" s="162">
        <v>2014</v>
      </c>
      <c r="B295" s="163" t="s">
        <v>673</v>
      </c>
      <c r="C295" s="164">
        <v>41996</v>
      </c>
      <c r="D295" s="131" t="s">
        <v>655</v>
      </c>
      <c r="E295" s="165">
        <v>180135.92074019488</v>
      </c>
      <c r="F295" s="19"/>
      <c r="G295" s="127">
        <v>0</v>
      </c>
      <c r="H295" s="61"/>
      <c r="I295" s="61">
        <v>180135.92074019488</v>
      </c>
      <c r="J295" s="155"/>
      <c r="K295" s="155"/>
      <c r="L295" s="155"/>
      <c r="M295" s="155"/>
      <c r="N295" s="19">
        <f t="shared" si="7"/>
        <v>0</v>
      </c>
    </row>
    <row r="296" spans="1:14" ht="15" outlineLevel="2">
      <c r="A296" s="162">
        <v>2014</v>
      </c>
      <c r="B296" s="163" t="s">
        <v>674</v>
      </c>
      <c r="C296" s="164">
        <v>41996</v>
      </c>
      <c r="D296" s="131" t="s">
        <v>655</v>
      </c>
      <c r="E296" s="165">
        <v>135101.94055514614</v>
      </c>
      <c r="F296" s="19"/>
      <c r="G296" s="127">
        <v>0</v>
      </c>
      <c r="H296" s="61"/>
      <c r="I296" s="61">
        <v>135101.94055514614</v>
      </c>
      <c r="J296" s="155"/>
      <c r="K296" s="155"/>
      <c r="L296" s="155"/>
      <c r="M296" s="155"/>
      <c r="N296" s="19">
        <f t="shared" si="7"/>
        <v>0</v>
      </c>
    </row>
    <row r="297" spans="1:14" ht="15" outlineLevel="1">
      <c r="A297" s="162"/>
      <c r="B297" s="163"/>
      <c r="C297" s="164"/>
      <c r="D297" s="167" t="s">
        <v>365</v>
      </c>
      <c r="E297" s="165">
        <f>SUBTOTAL(9,E298)</f>
        <v>164000</v>
      </c>
      <c r="F297" s="19"/>
      <c r="G297" s="127"/>
      <c r="H297" s="61"/>
      <c r="I297" s="61"/>
      <c r="J297" s="155"/>
      <c r="K297" s="155"/>
      <c r="L297" s="155"/>
      <c r="M297" s="155"/>
      <c r="N297" s="19">
        <f t="shared" si="7"/>
        <v>-164000</v>
      </c>
    </row>
    <row r="298" spans="1:14" ht="15" outlineLevel="2">
      <c r="A298" s="162">
        <v>2014</v>
      </c>
      <c r="B298" s="163" t="s">
        <v>661</v>
      </c>
      <c r="C298" s="164">
        <v>41788</v>
      </c>
      <c r="D298" s="131" t="s">
        <v>365</v>
      </c>
      <c r="E298" s="165">
        <v>164000</v>
      </c>
      <c r="F298" s="19"/>
      <c r="G298" s="127">
        <v>0</v>
      </c>
      <c r="H298" s="61"/>
      <c r="I298" s="61">
        <v>164000</v>
      </c>
      <c r="J298" s="155"/>
      <c r="K298" s="155"/>
      <c r="L298" s="155"/>
      <c r="M298" s="155"/>
      <c r="N298" s="19">
        <f t="shared" si="7"/>
        <v>0</v>
      </c>
    </row>
    <row r="299" spans="1:14" ht="15" outlineLevel="1">
      <c r="A299" s="162"/>
      <c r="B299" s="163"/>
      <c r="C299" s="164"/>
      <c r="D299" s="167" t="s">
        <v>663</v>
      </c>
      <c r="E299" s="165">
        <f>SUBTOTAL(9,E300)</f>
        <v>83247</v>
      </c>
      <c r="F299" s="19"/>
      <c r="G299" s="127"/>
      <c r="H299" s="61"/>
      <c r="I299" s="61"/>
      <c r="J299" s="155"/>
      <c r="K299" s="155"/>
      <c r="L299" s="155"/>
      <c r="M299" s="155"/>
      <c r="N299" s="19">
        <f t="shared" si="7"/>
        <v>-83247</v>
      </c>
    </row>
    <row r="300" spans="1:14" ht="15" outlineLevel="2">
      <c r="A300" s="162">
        <v>2014</v>
      </c>
      <c r="B300" s="163" t="s">
        <v>662</v>
      </c>
      <c r="C300" s="164">
        <v>41669</v>
      </c>
      <c r="D300" s="131" t="s">
        <v>663</v>
      </c>
      <c r="E300" s="165">
        <v>83247</v>
      </c>
      <c r="F300" s="19"/>
      <c r="G300" s="127">
        <v>0</v>
      </c>
      <c r="H300" s="61">
        <v>0</v>
      </c>
      <c r="I300" s="61">
        <f>E300</f>
        <v>83247</v>
      </c>
      <c r="J300" s="155"/>
      <c r="K300" s="155"/>
      <c r="L300" s="155"/>
      <c r="M300" s="155"/>
      <c r="N300" s="19">
        <f t="shared" si="7"/>
        <v>0</v>
      </c>
    </row>
    <row r="301" spans="1:14" ht="15" outlineLevel="1">
      <c r="A301" s="162"/>
      <c r="B301" s="163"/>
      <c r="C301" s="164"/>
      <c r="D301" s="167" t="s">
        <v>526</v>
      </c>
      <c r="E301" s="165">
        <f>SUBTOTAL(9,E302:E304)</f>
        <v>145700</v>
      </c>
      <c r="F301" s="19"/>
      <c r="G301" s="127"/>
      <c r="H301" s="61"/>
      <c r="I301" s="61"/>
      <c r="J301" s="155"/>
      <c r="K301" s="155"/>
      <c r="L301" s="155"/>
      <c r="M301" s="155"/>
      <c r="N301" s="19">
        <f t="shared" si="7"/>
        <v>-145700</v>
      </c>
    </row>
    <row r="302" spans="1:14" ht="15" outlineLevel="2">
      <c r="A302" s="162">
        <v>2014</v>
      </c>
      <c r="B302" s="163" t="s">
        <v>664</v>
      </c>
      <c r="C302" s="164">
        <v>41691</v>
      </c>
      <c r="D302" s="131" t="s">
        <v>526</v>
      </c>
      <c r="E302" s="165">
        <v>33850</v>
      </c>
      <c r="F302" s="19"/>
      <c r="G302" s="127">
        <v>0</v>
      </c>
      <c r="H302" s="61">
        <v>0</v>
      </c>
      <c r="I302" s="61">
        <v>33850</v>
      </c>
      <c r="J302" s="155"/>
      <c r="K302" s="155"/>
      <c r="L302" s="155"/>
      <c r="M302" s="155"/>
      <c r="N302" s="19">
        <f t="shared" si="7"/>
        <v>0</v>
      </c>
    </row>
    <row r="303" spans="1:14" ht="15" outlineLevel="2">
      <c r="A303" s="162">
        <v>2014</v>
      </c>
      <c r="B303" s="163" t="s">
        <v>665</v>
      </c>
      <c r="C303" s="164">
        <v>41852</v>
      </c>
      <c r="D303" s="131" t="s">
        <v>526</v>
      </c>
      <c r="E303" s="165">
        <v>33850</v>
      </c>
      <c r="F303" s="19"/>
      <c r="G303" s="127">
        <v>0</v>
      </c>
      <c r="H303" s="61"/>
      <c r="I303" s="61">
        <v>33850</v>
      </c>
      <c r="J303" s="155"/>
      <c r="K303" s="155"/>
      <c r="L303" s="155"/>
      <c r="M303" s="155"/>
      <c r="N303" s="19">
        <f t="shared" si="7"/>
        <v>0</v>
      </c>
    </row>
    <row r="304" spans="1:14" ht="15" outlineLevel="2">
      <c r="A304" s="162">
        <v>2014</v>
      </c>
      <c r="B304" s="163" t="s">
        <v>666</v>
      </c>
      <c r="C304" s="164">
        <v>41974</v>
      </c>
      <c r="D304" s="131" t="s">
        <v>526</v>
      </c>
      <c r="E304" s="165">
        <v>78000</v>
      </c>
      <c r="F304" s="19"/>
      <c r="G304" s="127">
        <v>0</v>
      </c>
      <c r="H304" s="61"/>
      <c r="I304" s="61">
        <v>78000</v>
      </c>
      <c r="J304" s="155"/>
      <c r="K304" s="155"/>
      <c r="L304" s="155"/>
      <c r="M304" s="155"/>
      <c r="N304" s="19">
        <f t="shared" si="7"/>
        <v>0</v>
      </c>
    </row>
    <row r="305" spans="1:14" ht="15" outlineLevel="1">
      <c r="A305" s="162"/>
      <c r="B305" s="163"/>
      <c r="C305" s="164"/>
      <c r="D305" s="167" t="s">
        <v>668</v>
      </c>
      <c r="E305" s="165">
        <f>SUBTOTAL(9,E306)</f>
        <v>75000</v>
      </c>
      <c r="F305" s="19"/>
      <c r="G305" s="127"/>
      <c r="H305" s="61"/>
      <c r="I305" s="61"/>
      <c r="J305" s="155"/>
      <c r="K305" s="155"/>
      <c r="L305" s="155"/>
      <c r="M305" s="155"/>
      <c r="N305" s="19">
        <f t="shared" si="7"/>
        <v>-75000</v>
      </c>
    </row>
    <row r="306" spans="1:14" ht="15" outlineLevel="2">
      <c r="A306" s="162">
        <v>2014</v>
      </c>
      <c r="B306" s="163" t="s">
        <v>667</v>
      </c>
      <c r="C306" s="164">
        <v>41915</v>
      </c>
      <c r="D306" s="131" t="s">
        <v>668</v>
      </c>
      <c r="E306" s="165">
        <v>75000</v>
      </c>
      <c r="F306" s="19"/>
      <c r="G306" s="127">
        <v>0</v>
      </c>
      <c r="H306" s="61"/>
      <c r="I306" s="61">
        <v>12500</v>
      </c>
      <c r="J306" s="155">
        <v>62500</v>
      </c>
      <c r="K306" s="155"/>
      <c r="L306" s="155"/>
      <c r="M306" s="155"/>
      <c r="N306" s="19">
        <f t="shared" si="7"/>
        <v>0</v>
      </c>
    </row>
    <row r="307" spans="2:14" ht="15">
      <c r="B307" s="112"/>
      <c r="C307" s="113"/>
      <c r="D307" s="119"/>
      <c r="E307" s="114"/>
      <c r="F307" s="19"/>
      <c r="G307" s="135">
        <f>SUM(G2:G306)</f>
        <v>9959348.620000001</v>
      </c>
      <c r="H307" s="135">
        <v>9065945</v>
      </c>
      <c r="I307" s="135">
        <f>SUM(I2:I306)</f>
        <v>7515713.306110272</v>
      </c>
      <c r="J307" s="135">
        <f>SUM(J2:J306)</f>
        <v>1600699.2739050067</v>
      </c>
      <c r="K307" s="135">
        <f>SUM(K2:K306)</f>
        <v>402476.39</v>
      </c>
      <c r="L307" s="135">
        <f>SUM(L2:L306)</f>
        <v>317476.36</v>
      </c>
      <c r="M307" s="135">
        <f>SUM(M2:M306)</f>
        <v>247476.39</v>
      </c>
      <c r="N307" s="135">
        <f>+SUM(G307:M307)-E307</f>
        <v>29109135.34001528</v>
      </c>
    </row>
    <row r="308" spans="2:14" ht="15">
      <c r="B308" s="112"/>
      <c r="C308" s="113"/>
      <c r="D308" s="119"/>
      <c r="E308" s="114"/>
      <c r="F308" s="19"/>
      <c r="G308" s="19"/>
      <c r="H308" s="61"/>
      <c r="I308" s="61"/>
      <c r="J308" s="61"/>
      <c r="K308" s="19"/>
      <c r="L308" s="19"/>
      <c r="M308" s="19"/>
      <c r="N308" s="19">
        <f t="shared" si="7"/>
        <v>0</v>
      </c>
    </row>
    <row r="309" spans="2:14" ht="15">
      <c r="B309" s="112"/>
      <c r="C309" s="113"/>
      <c r="D309" s="119"/>
      <c r="E309" s="114"/>
      <c r="F309" s="19"/>
      <c r="G309" s="19"/>
      <c r="H309" s="61"/>
      <c r="I309" s="61"/>
      <c r="J309" s="61"/>
      <c r="K309" s="19"/>
      <c r="L309" s="19"/>
      <c r="M309" s="19"/>
      <c r="N309" s="19">
        <f aca="true" t="shared" si="8" ref="N309:N314">+SUM(G309:L309)-E309</f>
        <v>0</v>
      </c>
    </row>
    <row r="310" spans="2:14" ht="15">
      <c r="B310" s="112"/>
      <c r="C310" s="113"/>
      <c r="D310" s="119"/>
      <c r="E310" s="114"/>
      <c r="F310" s="19"/>
      <c r="G310" s="19"/>
      <c r="H310" s="61"/>
      <c r="I310" s="61"/>
      <c r="J310" s="61"/>
      <c r="K310" s="19"/>
      <c r="L310" s="19"/>
      <c r="M310" s="19"/>
      <c r="N310" s="19">
        <f t="shared" si="8"/>
        <v>0</v>
      </c>
    </row>
    <row r="311" spans="2:14" ht="15">
      <c r="B311" s="112"/>
      <c r="C311" s="113"/>
      <c r="D311" s="119"/>
      <c r="E311" s="114"/>
      <c r="F311" s="19"/>
      <c r="G311" s="19"/>
      <c r="H311" s="61"/>
      <c r="I311" s="61"/>
      <c r="J311" s="61"/>
      <c r="K311" s="19"/>
      <c r="L311" s="19"/>
      <c r="M311" s="19"/>
      <c r="N311" s="19">
        <f t="shared" si="8"/>
        <v>0</v>
      </c>
    </row>
    <row r="312" spans="2:14" ht="15">
      <c r="B312" s="112"/>
      <c r="C312" s="113"/>
      <c r="D312" s="119"/>
      <c r="E312" s="114"/>
      <c r="F312" s="19"/>
      <c r="G312" s="19"/>
      <c r="H312" s="61"/>
      <c r="I312" s="61"/>
      <c r="J312" s="61"/>
      <c r="K312" s="19"/>
      <c r="L312" s="19"/>
      <c r="M312" s="19"/>
      <c r="N312" s="19">
        <f t="shared" si="8"/>
        <v>0</v>
      </c>
    </row>
    <row r="313" spans="2:14" ht="15">
      <c r="B313" s="112"/>
      <c r="C313" s="113"/>
      <c r="D313" s="119"/>
      <c r="E313" s="114"/>
      <c r="F313" s="19"/>
      <c r="G313" s="19"/>
      <c r="H313" s="61"/>
      <c r="I313" s="61"/>
      <c r="J313" s="61"/>
      <c r="K313" s="19"/>
      <c r="L313" s="19"/>
      <c r="M313" s="19"/>
      <c r="N313" s="19">
        <f t="shared" si="8"/>
        <v>0</v>
      </c>
    </row>
    <row r="314" spans="2:14" ht="15">
      <c r="B314" s="112"/>
      <c r="C314" s="113"/>
      <c r="D314" s="119"/>
      <c r="E314" s="114"/>
      <c r="F314" s="19"/>
      <c r="G314" s="19"/>
      <c r="H314" s="61"/>
      <c r="I314" s="61"/>
      <c r="J314" s="61"/>
      <c r="K314" s="19"/>
      <c r="L314" s="19"/>
      <c r="M314" s="19"/>
      <c r="N314" s="19">
        <f t="shared" si="8"/>
        <v>0</v>
      </c>
    </row>
    <row r="315" spans="2:7" ht="15">
      <c r="B315" s="112"/>
      <c r="C315" s="113"/>
      <c r="D315" s="119"/>
      <c r="E315" s="114"/>
      <c r="F315" s="19"/>
      <c r="G315" s="19"/>
    </row>
    <row r="316" spans="2:7" ht="15">
      <c r="B316" s="112"/>
      <c r="C316" s="113"/>
      <c r="D316" s="119"/>
      <c r="E316" s="114"/>
      <c r="F316" s="19"/>
      <c r="G316" s="19"/>
    </row>
    <row r="317" spans="2:7" ht="15">
      <c r="B317" s="112"/>
      <c r="C317" s="113"/>
      <c r="D317" s="119"/>
      <c r="E317" s="114"/>
      <c r="F317" s="19"/>
      <c r="G317" s="19"/>
    </row>
    <row r="318" spans="2:7" ht="15">
      <c r="B318" s="112"/>
      <c r="C318" s="113"/>
      <c r="D318" s="119"/>
      <c r="E318" s="114"/>
      <c r="F318" s="19"/>
      <c r="G318" s="19"/>
    </row>
    <row r="319" spans="2:7" ht="15">
      <c r="B319" s="112"/>
      <c r="C319" s="113"/>
      <c r="D319" s="119"/>
      <c r="E319" s="114"/>
      <c r="F319" s="19"/>
      <c r="G319" s="19"/>
    </row>
    <row r="320" spans="2:7" ht="15">
      <c r="B320" s="112"/>
      <c r="C320" s="113"/>
      <c r="D320" s="119"/>
      <c r="E320" s="114"/>
      <c r="F320" s="19"/>
      <c r="G320" s="19"/>
    </row>
    <row r="321" spans="2:7" ht="15">
      <c r="B321" s="112"/>
      <c r="C321" s="113"/>
      <c r="D321" s="119"/>
      <c r="E321" s="114"/>
      <c r="F321" s="19"/>
      <c r="G321" s="19"/>
    </row>
    <row r="322" spans="2:7" ht="15">
      <c r="B322" s="112"/>
      <c r="C322" s="113"/>
      <c r="D322" s="119"/>
      <c r="E322" s="114"/>
      <c r="F322" s="19"/>
      <c r="G322" s="19"/>
    </row>
    <row r="323" spans="2:7" ht="15">
      <c r="B323" s="112"/>
      <c r="C323" s="113"/>
      <c r="D323" s="119"/>
      <c r="E323" s="114"/>
      <c r="F323" s="19"/>
      <c r="G323" s="19"/>
    </row>
    <row r="324" spans="2:7" ht="15">
      <c r="B324" s="112"/>
      <c r="C324" s="113"/>
      <c r="D324" s="119"/>
      <c r="E324" s="114"/>
      <c r="F324" s="19"/>
      <c r="G324" s="19"/>
    </row>
    <row r="325" spans="2:7" ht="15">
      <c r="B325" s="112"/>
      <c r="C325" s="113"/>
      <c r="D325" s="119"/>
      <c r="E325" s="114"/>
      <c r="F325" s="19"/>
      <c r="G325" s="19"/>
    </row>
    <row r="326" spans="2:7" ht="15">
      <c r="B326" s="112"/>
      <c r="C326" s="113"/>
      <c r="D326" s="119"/>
      <c r="E326" s="114"/>
      <c r="F326" s="19"/>
      <c r="G326" s="19"/>
    </row>
    <row r="327" spans="2:7" ht="15">
      <c r="B327" s="112"/>
      <c r="C327" s="113"/>
      <c r="D327" s="119"/>
      <c r="E327" s="114"/>
      <c r="F327" s="19"/>
      <c r="G327" s="19"/>
    </row>
    <row r="328" spans="2:7" ht="15">
      <c r="B328" s="112"/>
      <c r="C328" s="113"/>
      <c r="D328" s="119"/>
      <c r="E328" s="114"/>
      <c r="F328" s="19"/>
      <c r="G328" s="19"/>
    </row>
    <row r="329" spans="2:7" ht="15">
      <c r="B329" s="112"/>
      <c r="C329" s="113"/>
      <c r="D329" s="119"/>
      <c r="E329" s="114"/>
      <c r="F329" s="19"/>
      <c r="G329" s="19"/>
    </row>
    <row r="330" spans="2:7" ht="15">
      <c r="B330" s="112"/>
      <c r="C330" s="113"/>
      <c r="D330" s="119"/>
      <c r="E330" s="114"/>
      <c r="F330" s="19"/>
      <c r="G330" s="19"/>
    </row>
    <row r="331" spans="2:7" ht="15">
      <c r="B331" s="112"/>
      <c r="C331" s="113"/>
      <c r="D331" s="119"/>
      <c r="E331" s="114"/>
      <c r="F331" s="19"/>
      <c r="G331" s="19"/>
    </row>
    <row r="332" spans="2:7" ht="15">
      <c r="B332" s="112"/>
      <c r="C332" s="113"/>
      <c r="D332" s="119"/>
      <c r="E332" s="114"/>
      <c r="F332" s="19"/>
      <c r="G332" s="19"/>
    </row>
    <row r="333" spans="2:7" ht="15">
      <c r="B333" s="112"/>
      <c r="C333" s="113"/>
      <c r="D333" s="119"/>
      <c r="E333" s="114"/>
      <c r="F333" s="19"/>
      <c r="G333" s="19"/>
    </row>
    <row r="334" spans="2:7" ht="15">
      <c r="B334" s="112"/>
      <c r="C334" s="113"/>
      <c r="D334" s="119"/>
      <c r="E334" s="114"/>
      <c r="F334" s="19"/>
      <c r="G334" s="19"/>
    </row>
    <row r="335" spans="2:7" ht="15">
      <c r="B335" s="112"/>
      <c r="C335" s="113"/>
      <c r="D335" s="119"/>
      <c r="E335" s="114"/>
      <c r="F335" s="19"/>
      <c r="G335" s="19"/>
    </row>
    <row r="336" spans="2:7" ht="15">
      <c r="B336" s="112"/>
      <c r="C336" s="113"/>
      <c r="D336" s="119"/>
      <c r="E336" s="114"/>
      <c r="F336" s="19"/>
      <c r="G336" s="19"/>
    </row>
    <row r="337" spans="2:7" ht="15">
      <c r="B337" s="112"/>
      <c r="C337" s="113"/>
      <c r="D337" s="119"/>
      <c r="E337" s="114"/>
      <c r="F337" s="19"/>
      <c r="G337" s="19"/>
    </row>
    <row r="338" spans="2:7" ht="15">
      <c r="B338" s="112"/>
      <c r="C338" s="113"/>
      <c r="D338" s="119"/>
      <c r="E338" s="114"/>
      <c r="F338" s="19"/>
      <c r="G338" s="19"/>
    </row>
    <row r="339" spans="2:7" ht="15">
      <c r="B339" s="112"/>
      <c r="C339" s="113"/>
      <c r="D339" s="119"/>
      <c r="E339" s="114"/>
      <c r="F339" s="19"/>
      <c r="G339" s="19"/>
    </row>
    <row r="340" spans="2:7" ht="15">
      <c r="B340" s="112"/>
      <c r="C340" s="113"/>
      <c r="D340" s="119"/>
      <c r="E340" s="114"/>
      <c r="F340" s="19"/>
      <c r="G340" s="19"/>
    </row>
    <row r="341" spans="2:7" ht="15">
      <c r="B341" s="112"/>
      <c r="C341" s="113"/>
      <c r="D341" s="119"/>
      <c r="E341" s="114"/>
      <c r="F341" s="19"/>
      <c r="G341" s="19"/>
    </row>
    <row r="342" spans="2:7" ht="15">
      <c r="B342" s="112"/>
      <c r="C342" s="113"/>
      <c r="D342" s="119"/>
      <c r="E342" s="114"/>
      <c r="F342" s="19"/>
      <c r="G342" s="19"/>
    </row>
    <row r="343" spans="2:7" ht="15">
      <c r="B343" s="112"/>
      <c r="C343" s="113"/>
      <c r="D343" s="119"/>
      <c r="E343" s="114"/>
      <c r="F343" s="19"/>
      <c r="G343" s="19"/>
    </row>
    <row r="344" spans="2:7" ht="15">
      <c r="B344" s="112"/>
      <c r="C344" s="113"/>
      <c r="D344" s="119"/>
      <c r="E344" s="114"/>
      <c r="F344" s="19"/>
      <c r="G344" s="19"/>
    </row>
    <row r="345" spans="2:13" ht="15">
      <c r="B345" s="112"/>
      <c r="C345" s="113"/>
      <c r="D345" s="115" t="s">
        <v>429</v>
      </c>
      <c r="E345" s="114">
        <f>SUBTOTAL(9,E4:E93)</f>
        <v>10986681.620000001</v>
      </c>
      <c r="F345" s="114">
        <f>SUBTOTAL(9,F4:F346)</f>
        <v>9959348.286666667</v>
      </c>
      <c r="G345" s="114">
        <f>SUBTOTAL(9,G4:G93)</f>
        <v>9930848.620000001</v>
      </c>
      <c r="H345" s="114">
        <f>SUBTOTAL(9,H4:H93)</f>
        <v>175833</v>
      </c>
      <c r="I345" s="114">
        <f>SUBTOTAL(9,I4:I93)</f>
        <v>400333</v>
      </c>
      <c r="J345" s="114">
        <f>SUBTOTAL(9,J4:J93)</f>
        <v>136167</v>
      </c>
      <c r="K345" s="51"/>
      <c r="L345" s="51"/>
      <c r="M345" s="51"/>
    </row>
    <row r="346" spans="2:7" ht="15">
      <c r="B346" s="112"/>
      <c r="C346" s="113"/>
      <c r="D346" s="119" t="s">
        <v>437</v>
      </c>
      <c r="E346" s="114"/>
      <c r="F346" s="19">
        <v>28500</v>
      </c>
      <c r="G346" s="51"/>
    </row>
    <row r="347" spans="2:8" ht="15">
      <c r="B347" s="1" t="s">
        <v>430</v>
      </c>
      <c r="E347" s="132" t="s">
        <v>309</v>
      </c>
      <c r="F347" s="51"/>
      <c r="G347" s="1" t="s">
        <v>451</v>
      </c>
      <c r="H347" s="125" t="e">
        <f>+H345-#REF!</f>
        <v>#REF!</v>
      </c>
    </row>
    <row r="348" spans="2:8" ht="15">
      <c r="B348" s="20" t="s">
        <v>431</v>
      </c>
      <c r="E348" s="111"/>
      <c r="G348" s="1" t="s">
        <v>452</v>
      </c>
      <c r="H348" s="61" t="e">
        <f>+H347/4</f>
        <v>#REF!</v>
      </c>
    </row>
    <row r="349" spans="2:6" ht="15">
      <c r="B349" s="20" t="s">
        <v>432</v>
      </c>
      <c r="F349" s="51"/>
    </row>
    <row r="350" spans="3:4" ht="15">
      <c r="C350" s="1" t="s">
        <v>433</v>
      </c>
      <c r="D350" s="19" t="e">
        <f>+#REF!*0.15</f>
        <v>#REF!</v>
      </c>
    </row>
    <row r="351" spans="3:4" ht="15">
      <c r="C351" s="1" t="s">
        <v>434</v>
      </c>
      <c r="D351" s="19" t="e">
        <f>+#REF!*0.2</f>
        <v>#REF!</v>
      </c>
    </row>
    <row r="352" spans="3:4" ht="15">
      <c r="C352" s="1" t="s">
        <v>435</v>
      </c>
      <c r="D352" s="19" t="e">
        <f>20%*#REF!</f>
        <v>#REF!</v>
      </c>
    </row>
    <row r="353" spans="3:6" ht="15">
      <c r="C353" s="1" t="s">
        <v>436</v>
      </c>
      <c r="D353" s="19">
        <f>140000+18000</f>
        <v>158000</v>
      </c>
      <c r="F353" s="117" t="s">
        <v>438</v>
      </c>
    </row>
    <row r="354" spans="4:6" ht="15">
      <c r="D354" s="68" t="e">
        <f>+SUM(D350:D353)</f>
        <v>#REF!</v>
      </c>
      <c r="F354" s="118">
        <f>+F345-D354</f>
        <v>9492694.538666667</v>
      </c>
    </row>
    <row r="362" ht="15">
      <c r="D362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4"/>
  <sheetViews>
    <sheetView zoomScalePageLayoutView="0" workbookViewId="0" topLeftCell="A1">
      <selection activeCell="F76" sqref="F73:F76"/>
    </sheetView>
  </sheetViews>
  <sheetFormatPr defaultColWidth="9.140625" defaultRowHeight="12.75" customHeight="1"/>
  <cols>
    <col min="1" max="1" width="8.8515625" style="70" bestFit="1" customWidth="1"/>
    <col min="2" max="2" width="8.8515625" style="0" customWidth="1"/>
    <col min="3" max="3" width="10.7109375" style="70" bestFit="1" customWidth="1"/>
    <col min="4" max="4" width="23.421875" style="70" customWidth="1"/>
    <col min="5" max="5" width="11.8515625" style="70" bestFit="1" customWidth="1"/>
    <col min="6" max="6" width="16.8515625" style="70" bestFit="1" customWidth="1"/>
    <col min="7" max="9" width="16.8515625" style="80" customWidth="1"/>
    <col min="10" max="11" width="9.140625" style="70" customWidth="1"/>
    <col min="12" max="12" width="9.7109375" style="70" customWidth="1"/>
    <col min="13" max="13" width="16.8515625" style="70" bestFit="1" customWidth="1"/>
    <col min="14" max="14" width="16.8515625" style="70" customWidth="1"/>
    <col min="15" max="15" width="11.00390625" style="70" bestFit="1" customWidth="1"/>
    <col min="16" max="16" width="43.421875" style="70" bestFit="1" customWidth="1"/>
    <col min="17" max="16384" width="9.140625" style="70" customWidth="1"/>
  </cols>
  <sheetData>
    <row r="1" spans="1:16" ht="12.75" customHeight="1">
      <c r="A1" s="69" t="s">
        <v>210</v>
      </c>
      <c r="B1" s="70"/>
      <c r="C1" s="69" t="s">
        <v>4</v>
      </c>
      <c r="D1" s="69" t="s">
        <v>1</v>
      </c>
      <c r="E1" s="69" t="s">
        <v>162</v>
      </c>
      <c r="F1" s="69" t="s">
        <v>211</v>
      </c>
      <c r="G1" s="78" t="s">
        <v>301</v>
      </c>
      <c r="H1" s="78" t="s">
        <v>302</v>
      </c>
      <c r="I1" s="79" t="s">
        <v>303</v>
      </c>
      <c r="J1" s="79" t="s">
        <v>309</v>
      </c>
      <c r="K1" t="s">
        <v>308</v>
      </c>
      <c r="L1"/>
      <c r="M1"/>
      <c r="N1"/>
      <c r="O1"/>
      <c r="P1"/>
    </row>
    <row r="2" spans="1:16" ht="12.75" customHeight="1">
      <c r="A2" s="71">
        <v>86</v>
      </c>
      <c r="B2" s="70">
        <v>2009</v>
      </c>
      <c r="C2" s="72">
        <v>40116</v>
      </c>
      <c r="D2" s="71" t="s">
        <v>232</v>
      </c>
      <c r="E2" s="72">
        <v>40183</v>
      </c>
      <c r="F2" s="73">
        <v>4200</v>
      </c>
      <c r="K2" s="87" t="s">
        <v>304</v>
      </c>
      <c r="L2" s="87" t="s">
        <v>305</v>
      </c>
      <c r="M2" s="87" t="s">
        <v>211</v>
      </c>
      <c r="N2" s="87">
        <v>2009</v>
      </c>
      <c r="O2" s="87" t="s">
        <v>306</v>
      </c>
      <c r="P2" s="87" t="s">
        <v>307</v>
      </c>
    </row>
    <row r="3" spans="1:17" ht="12.75" customHeight="1">
      <c r="A3" s="71">
        <v>97</v>
      </c>
      <c r="B3" s="70">
        <v>2009</v>
      </c>
      <c r="C3" s="72">
        <v>40147</v>
      </c>
      <c r="D3" s="71" t="s">
        <v>241</v>
      </c>
      <c r="E3" s="72">
        <v>40191</v>
      </c>
      <c r="F3" s="73">
        <v>1680</v>
      </c>
      <c r="K3" s="170">
        <v>2010</v>
      </c>
      <c r="L3" s="88">
        <v>1</v>
      </c>
      <c r="M3" s="89">
        <v>140346</v>
      </c>
      <c r="N3" s="89">
        <f>+H12</f>
        <v>140346</v>
      </c>
      <c r="O3" s="90">
        <v>305346</v>
      </c>
      <c r="P3" s="91">
        <f aca="true" t="shared" si="0" ref="P3:P8">+M3-O3</f>
        <v>-165000</v>
      </c>
      <c r="Q3" s="81">
        <f aca="true" t="shared" si="1" ref="Q3:Q8">+O3-N3</f>
        <v>165000</v>
      </c>
    </row>
    <row r="4" spans="1:17" ht="12.75" customHeight="1">
      <c r="A4" s="71">
        <v>60</v>
      </c>
      <c r="B4" s="70">
        <v>2009</v>
      </c>
      <c r="C4" s="72">
        <v>40056</v>
      </c>
      <c r="D4" s="71" t="s">
        <v>220</v>
      </c>
      <c r="E4" s="72">
        <v>40193</v>
      </c>
      <c r="F4" s="73">
        <v>37944</v>
      </c>
      <c r="K4" s="170"/>
      <c r="L4" s="88">
        <v>2</v>
      </c>
      <c r="M4" s="89">
        <v>227281.6</v>
      </c>
      <c r="N4" s="89">
        <f>+H21</f>
        <v>217281.6</v>
      </c>
      <c r="O4" s="90">
        <v>227281.6</v>
      </c>
      <c r="P4" s="91">
        <f t="shared" si="0"/>
        <v>0</v>
      </c>
      <c r="Q4" s="81">
        <f t="shared" si="1"/>
        <v>10000</v>
      </c>
    </row>
    <row r="5" spans="1:17" ht="12.75" customHeight="1">
      <c r="A5" s="71">
        <v>67</v>
      </c>
      <c r="B5" s="70">
        <v>2009</v>
      </c>
      <c r="C5" s="72">
        <v>40086</v>
      </c>
      <c r="D5" s="71" t="s">
        <v>226</v>
      </c>
      <c r="E5" s="72">
        <v>40194</v>
      </c>
      <c r="F5" s="73">
        <v>28800</v>
      </c>
      <c r="K5" s="170"/>
      <c r="L5" s="88">
        <v>3</v>
      </c>
      <c r="M5" s="89">
        <f>+G34</f>
        <v>715222</v>
      </c>
      <c r="N5" s="89">
        <f>+H34</f>
        <v>518772</v>
      </c>
      <c r="O5" s="90">
        <v>598222</v>
      </c>
      <c r="P5" s="91">
        <f t="shared" si="0"/>
        <v>117000</v>
      </c>
      <c r="Q5" s="81">
        <f t="shared" si="1"/>
        <v>79450</v>
      </c>
    </row>
    <row r="6" spans="1:17" ht="12.75" customHeight="1">
      <c r="A6" s="71">
        <v>114</v>
      </c>
      <c r="B6" s="70">
        <v>2009</v>
      </c>
      <c r="C6" s="72">
        <v>40175</v>
      </c>
      <c r="D6" s="71" t="s">
        <v>267</v>
      </c>
      <c r="E6" s="72">
        <v>40197</v>
      </c>
      <c r="F6" s="73">
        <v>11160</v>
      </c>
      <c r="K6" s="170"/>
      <c r="L6" s="88">
        <v>4</v>
      </c>
      <c r="M6" s="89">
        <f>+G45</f>
        <v>173108</v>
      </c>
      <c r="N6" s="89">
        <f>+H45</f>
        <v>127308</v>
      </c>
      <c r="O6" s="90">
        <v>209108</v>
      </c>
      <c r="P6" s="91">
        <f t="shared" si="0"/>
        <v>-36000</v>
      </c>
      <c r="Q6" s="81">
        <f t="shared" si="1"/>
        <v>81800</v>
      </c>
    </row>
    <row r="7" spans="1:17" ht="12.75" customHeight="1">
      <c r="A7" s="71">
        <v>96</v>
      </c>
      <c r="B7" s="70">
        <v>2009</v>
      </c>
      <c r="C7" s="72">
        <v>40147</v>
      </c>
      <c r="D7" s="71" t="s">
        <v>239</v>
      </c>
      <c r="E7" s="72">
        <v>40206</v>
      </c>
      <c r="F7" s="73">
        <v>162</v>
      </c>
      <c r="K7" s="170"/>
      <c r="L7" s="88">
        <v>5</v>
      </c>
      <c r="M7" s="89">
        <f>+G55</f>
        <v>284726.4</v>
      </c>
      <c r="N7" s="89">
        <f>+H55</f>
        <v>38246.4</v>
      </c>
      <c r="O7" s="90">
        <v>61766</v>
      </c>
      <c r="P7" s="91">
        <f t="shared" si="0"/>
        <v>222960.40000000002</v>
      </c>
      <c r="Q7" s="81">
        <f t="shared" si="1"/>
        <v>23519.6</v>
      </c>
    </row>
    <row r="8" spans="1:17" ht="12.75" customHeight="1">
      <c r="A8" s="71">
        <v>100</v>
      </c>
      <c r="B8" s="70">
        <v>2009</v>
      </c>
      <c r="C8" s="72">
        <v>40162</v>
      </c>
      <c r="D8" s="71" t="s">
        <v>245</v>
      </c>
      <c r="E8" s="72">
        <v>40206</v>
      </c>
      <c r="F8" s="73">
        <v>1800</v>
      </c>
      <c r="J8" s="84" t="s">
        <v>163</v>
      </c>
      <c r="K8" s="170"/>
      <c r="L8" s="88">
        <v>6</v>
      </c>
      <c r="M8" s="89">
        <f>+G67</f>
        <v>315208.8</v>
      </c>
      <c r="N8" s="89">
        <f>+H67</f>
        <v>277140</v>
      </c>
      <c r="O8" s="90">
        <f>SUM(O3:O7)</f>
        <v>1401723.6</v>
      </c>
      <c r="P8" s="92">
        <f t="shared" si="0"/>
        <v>-1086514.8</v>
      </c>
      <c r="Q8" s="81">
        <f t="shared" si="1"/>
        <v>1124583.6</v>
      </c>
    </row>
    <row r="9" spans="1:16" ht="12.75" customHeight="1">
      <c r="A9" s="71">
        <v>101</v>
      </c>
      <c r="B9" s="70">
        <v>2009</v>
      </c>
      <c r="C9" s="72">
        <v>40162</v>
      </c>
      <c r="D9" s="71" t="s">
        <v>239</v>
      </c>
      <c r="E9" s="72">
        <v>40206</v>
      </c>
      <c r="F9" s="73">
        <v>16200</v>
      </c>
      <c r="K9" s="170"/>
      <c r="L9" s="88">
        <v>7</v>
      </c>
      <c r="M9" s="89">
        <f>+G73</f>
        <v>95220</v>
      </c>
      <c r="N9" s="89">
        <f>+H73</f>
        <v>0</v>
      </c>
      <c r="O9" s="93"/>
      <c r="P9" s="93"/>
    </row>
    <row r="10" spans="1:16" ht="12.75" customHeight="1">
      <c r="A10" s="71">
        <v>102</v>
      </c>
      <c r="B10" s="70">
        <v>2009</v>
      </c>
      <c r="C10" s="72">
        <v>40162</v>
      </c>
      <c r="D10" s="71" t="s">
        <v>239</v>
      </c>
      <c r="E10" s="72">
        <v>40206</v>
      </c>
      <c r="F10" s="73">
        <v>15000</v>
      </c>
      <c r="K10" s="170"/>
      <c r="L10" s="88">
        <v>8</v>
      </c>
      <c r="M10" s="89">
        <f>+G78</f>
        <v>168374.6</v>
      </c>
      <c r="N10" s="89">
        <f>+H78</f>
        <v>0</v>
      </c>
      <c r="O10" s="93"/>
      <c r="P10" s="93"/>
    </row>
    <row r="11" spans="1:16" ht="12.75" customHeight="1">
      <c r="A11" s="71">
        <v>103</v>
      </c>
      <c r="B11" s="70">
        <v>2009</v>
      </c>
      <c r="C11" s="72">
        <v>40162</v>
      </c>
      <c r="D11" s="71" t="s">
        <v>239</v>
      </c>
      <c r="E11" s="72">
        <v>40206</v>
      </c>
      <c r="F11" s="73">
        <v>15600</v>
      </c>
      <c r="K11" s="170"/>
      <c r="L11" s="88">
        <v>9</v>
      </c>
      <c r="M11" s="89">
        <f>+G83</f>
        <v>70980</v>
      </c>
      <c r="N11" s="89">
        <f>+H83</f>
        <v>0</v>
      </c>
      <c r="O11" s="93"/>
      <c r="P11" s="93"/>
    </row>
    <row r="12" spans="1:16" ht="12.75" customHeight="1">
      <c r="A12" s="71">
        <v>122</v>
      </c>
      <c r="B12" s="70">
        <v>2009</v>
      </c>
      <c r="C12" s="72">
        <v>40176</v>
      </c>
      <c r="D12" s="71" t="s">
        <v>239</v>
      </c>
      <c r="E12" s="72">
        <v>40206</v>
      </c>
      <c r="F12" s="73">
        <v>7800</v>
      </c>
      <c r="G12" s="80">
        <f>+SUM(F2:F12)</f>
        <v>140346</v>
      </c>
      <c r="H12" s="80">
        <f>+SUMIF(B2:B12,2009,F2:F12)</f>
        <v>140346</v>
      </c>
      <c r="I12" s="80">
        <f>+SUMIF(B2:B12,2010,F2:F12)</f>
        <v>0</v>
      </c>
      <c r="J12" s="81">
        <f>+I12+H12-G12</f>
        <v>0</v>
      </c>
      <c r="K12" s="170"/>
      <c r="L12" s="88">
        <v>10</v>
      </c>
      <c r="M12" s="94">
        <f>+G88</f>
        <v>76657.81</v>
      </c>
      <c r="N12" s="94">
        <f>+H88</f>
        <v>0</v>
      </c>
      <c r="O12" s="93"/>
      <c r="P12" s="93"/>
    </row>
    <row r="13" spans="1:12" ht="12.75" customHeight="1">
      <c r="A13" s="71">
        <v>115</v>
      </c>
      <c r="B13" s="70">
        <v>2009</v>
      </c>
      <c r="C13" s="72">
        <v>40175</v>
      </c>
      <c r="D13" s="71" t="s">
        <v>269</v>
      </c>
      <c r="E13" s="72">
        <v>40211</v>
      </c>
      <c r="F13" s="73">
        <v>19125.6</v>
      </c>
      <c r="L13" s="85"/>
    </row>
    <row r="14" spans="1:16" ht="12.75" customHeight="1">
      <c r="A14" s="71">
        <v>108</v>
      </c>
      <c r="B14" s="70">
        <v>2009</v>
      </c>
      <c r="C14" s="72">
        <v>40168</v>
      </c>
      <c r="D14" s="71" t="s">
        <v>257</v>
      </c>
      <c r="E14" s="75">
        <v>40214</v>
      </c>
      <c r="F14" s="73">
        <v>780</v>
      </c>
      <c r="L14" s="82"/>
      <c r="O14" s="82">
        <v>1</v>
      </c>
      <c r="P14" s="83">
        <v>305346</v>
      </c>
    </row>
    <row r="15" spans="1:16" ht="12.75" customHeight="1">
      <c r="A15" s="71">
        <v>99</v>
      </c>
      <c r="B15" s="70">
        <v>2009</v>
      </c>
      <c r="C15" s="72">
        <v>40162</v>
      </c>
      <c r="D15" s="71" t="s">
        <v>243</v>
      </c>
      <c r="E15" s="72">
        <v>40219</v>
      </c>
      <c r="F15" s="73">
        <v>336</v>
      </c>
      <c r="O15" s="82">
        <v>2</v>
      </c>
      <c r="P15" s="83"/>
    </row>
    <row r="16" spans="1:16" ht="12.75" customHeight="1">
      <c r="A16" s="71">
        <v>116</v>
      </c>
      <c r="B16" s="70">
        <v>2009</v>
      </c>
      <c r="C16" s="72">
        <v>40175</v>
      </c>
      <c r="D16" s="71" t="s">
        <v>262</v>
      </c>
      <c r="E16" s="72">
        <v>40219</v>
      </c>
      <c r="F16" s="73">
        <v>150000</v>
      </c>
      <c r="O16" s="82">
        <v>3</v>
      </c>
      <c r="P16" s="83">
        <v>401772</v>
      </c>
    </row>
    <row r="17" spans="1:16" ht="12.75" customHeight="1">
      <c r="A17" s="71">
        <v>68</v>
      </c>
      <c r="B17" s="70">
        <v>2009</v>
      </c>
      <c r="C17" s="72">
        <v>40086</v>
      </c>
      <c r="D17" s="71" t="s">
        <v>228</v>
      </c>
      <c r="E17" s="72">
        <v>40221</v>
      </c>
      <c r="F17" s="73">
        <v>3240</v>
      </c>
      <c r="O17" s="82">
        <v>4</v>
      </c>
      <c r="P17" s="83">
        <v>163308</v>
      </c>
    </row>
    <row r="18" spans="1:16" ht="12.75" customHeight="1">
      <c r="A18" s="71">
        <v>87</v>
      </c>
      <c r="B18" s="70">
        <v>2009</v>
      </c>
      <c r="C18" s="72">
        <v>40116</v>
      </c>
      <c r="D18" s="71" t="s">
        <v>234</v>
      </c>
      <c r="E18" s="72">
        <v>40222</v>
      </c>
      <c r="F18" s="73">
        <v>10800</v>
      </c>
      <c r="O18" s="82">
        <v>5</v>
      </c>
      <c r="P18" s="83">
        <v>32486.4</v>
      </c>
    </row>
    <row r="19" spans="1:6" ht="12.75" customHeight="1">
      <c r="A19" s="71">
        <v>111</v>
      </c>
      <c r="B19" s="70">
        <v>2009</v>
      </c>
      <c r="C19" s="72">
        <v>40170</v>
      </c>
      <c r="D19" s="71" t="s">
        <v>255</v>
      </c>
      <c r="E19" s="72">
        <v>40225</v>
      </c>
      <c r="F19" s="73">
        <v>28800</v>
      </c>
    </row>
    <row r="20" spans="1:6" ht="12.75" customHeight="1">
      <c r="A20" s="71">
        <v>95</v>
      </c>
      <c r="B20" s="70">
        <v>2009</v>
      </c>
      <c r="C20" s="72">
        <v>40147</v>
      </c>
      <c r="D20" s="71" t="s">
        <v>226</v>
      </c>
      <c r="E20" s="72">
        <v>40232</v>
      </c>
      <c r="F20" s="73">
        <v>4200</v>
      </c>
    </row>
    <row r="21" spans="1:10" ht="12.75" customHeight="1">
      <c r="A21" s="71">
        <v>10</v>
      </c>
      <c r="B21" s="70">
        <v>2010</v>
      </c>
      <c r="C21" s="72">
        <v>40225</v>
      </c>
      <c r="D21" s="71" t="s">
        <v>32</v>
      </c>
      <c r="E21" s="72">
        <v>40234</v>
      </c>
      <c r="F21" s="73">
        <v>10000</v>
      </c>
      <c r="G21" s="80">
        <f>+SUM(F13:F21)</f>
        <v>227281.6</v>
      </c>
      <c r="H21" s="80">
        <f>+SUMIF(B13:B21,2009,F13:F21)</f>
        <v>217281.6</v>
      </c>
      <c r="I21" s="80">
        <f>+SUMIF(B13:B21,2010,F13:F21)</f>
        <v>10000</v>
      </c>
      <c r="J21" s="81">
        <f>+I21+H21-G21</f>
        <v>0</v>
      </c>
    </row>
    <row r="22" spans="1:6" ht="12.75" customHeight="1">
      <c r="A22" s="71">
        <v>11</v>
      </c>
      <c r="B22" s="70">
        <v>2010</v>
      </c>
      <c r="C22" s="72">
        <v>40234</v>
      </c>
      <c r="D22" s="71" t="s">
        <v>33</v>
      </c>
      <c r="E22" s="72">
        <v>40238</v>
      </c>
      <c r="F22" s="73">
        <v>12000</v>
      </c>
    </row>
    <row r="23" spans="1:6" ht="12.75" customHeight="1">
      <c r="A23" s="71">
        <v>51</v>
      </c>
      <c r="B23" s="70">
        <v>2009</v>
      </c>
      <c r="C23" s="72">
        <v>39994</v>
      </c>
      <c r="D23" s="71" t="s">
        <v>82</v>
      </c>
      <c r="E23" s="72">
        <v>40239</v>
      </c>
      <c r="F23" s="73">
        <v>9600</v>
      </c>
    </row>
    <row r="24" spans="1:6" ht="12.75" customHeight="1">
      <c r="A24" s="71">
        <v>107</v>
      </c>
      <c r="B24" s="70">
        <v>2009</v>
      </c>
      <c r="C24" s="72">
        <v>40168</v>
      </c>
      <c r="D24" s="71" t="s">
        <v>255</v>
      </c>
      <c r="E24" s="72">
        <v>40240</v>
      </c>
      <c r="F24" s="73">
        <v>5880</v>
      </c>
    </row>
    <row r="25" spans="1:6" ht="12.75" customHeight="1">
      <c r="A25" s="71">
        <v>9</v>
      </c>
      <c r="B25" s="70">
        <v>2010</v>
      </c>
      <c r="C25" s="72">
        <v>40225</v>
      </c>
      <c r="D25" s="71" t="s">
        <v>28</v>
      </c>
      <c r="E25" s="72">
        <v>40240</v>
      </c>
      <c r="F25" s="73">
        <v>159250</v>
      </c>
    </row>
    <row r="26" spans="1:6" ht="12.75" customHeight="1">
      <c r="A26" s="71">
        <v>112</v>
      </c>
      <c r="B26" s="70">
        <v>2009</v>
      </c>
      <c r="C26" s="72">
        <v>40170</v>
      </c>
      <c r="D26" s="71" t="s">
        <v>265</v>
      </c>
      <c r="E26" s="72">
        <v>40245</v>
      </c>
      <c r="F26" s="73">
        <v>4800</v>
      </c>
    </row>
    <row r="27" spans="1:6" ht="12.75" customHeight="1">
      <c r="A27" s="71">
        <v>106</v>
      </c>
      <c r="B27" s="70">
        <v>2009</v>
      </c>
      <c r="C27" s="72">
        <v>40168</v>
      </c>
      <c r="D27" s="71" t="s">
        <v>253</v>
      </c>
      <c r="E27" s="72">
        <v>40247</v>
      </c>
      <c r="F27" s="73">
        <v>7200</v>
      </c>
    </row>
    <row r="28" spans="1:6" ht="12.75" customHeight="1">
      <c r="A28" s="71">
        <v>123</v>
      </c>
      <c r="B28" s="70">
        <v>2009</v>
      </c>
      <c r="C28" s="72">
        <v>40176</v>
      </c>
      <c r="D28" s="71" t="s">
        <v>160</v>
      </c>
      <c r="E28" s="72">
        <v>40249</v>
      </c>
      <c r="F28" s="73">
        <v>81732</v>
      </c>
    </row>
    <row r="29" spans="1:6" ht="12.75" customHeight="1">
      <c r="A29" s="71">
        <v>74</v>
      </c>
      <c r="B29" s="70">
        <v>2009</v>
      </c>
      <c r="C29" s="72">
        <v>40086</v>
      </c>
      <c r="D29" s="71" t="s">
        <v>7</v>
      </c>
      <c r="E29" s="72">
        <v>40253</v>
      </c>
      <c r="F29" s="73">
        <v>7560</v>
      </c>
    </row>
    <row r="30" spans="1:6" ht="12.75" customHeight="1">
      <c r="A30" s="71">
        <v>117</v>
      </c>
      <c r="B30" s="70">
        <v>2009</v>
      </c>
      <c r="C30" s="72">
        <v>40175</v>
      </c>
      <c r="D30" s="71" t="s">
        <v>32</v>
      </c>
      <c r="E30" s="72">
        <v>40256</v>
      </c>
      <c r="F30" s="73">
        <v>390000</v>
      </c>
    </row>
    <row r="31" spans="1:6" ht="12.75" customHeight="1">
      <c r="A31" s="71">
        <v>2</v>
      </c>
      <c r="B31" s="70">
        <v>2010</v>
      </c>
      <c r="C31" s="72">
        <v>40209</v>
      </c>
      <c r="D31" s="71" t="s">
        <v>291</v>
      </c>
      <c r="E31" s="72">
        <v>40259</v>
      </c>
      <c r="F31" s="73">
        <v>9600</v>
      </c>
    </row>
    <row r="32" spans="1:6" ht="12.75" customHeight="1">
      <c r="A32" s="71">
        <v>105</v>
      </c>
      <c r="B32" s="70">
        <v>2009</v>
      </c>
      <c r="C32" s="72">
        <v>40168</v>
      </c>
      <c r="D32" s="71" t="s">
        <v>228</v>
      </c>
      <c r="E32" s="72">
        <v>40260</v>
      </c>
      <c r="F32" s="73">
        <v>12000</v>
      </c>
    </row>
    <row r="33" spans="1:6" ht="12.75" customHeight="1">
      <c r="A33" s="71">
        <v>20</v>
      </c>
      <c r="B33" s="70">
        <v>2010</v>
      </c>
      <c r="C33" s="72">
        <v>40237</v>
      </c>
      <c r="D33" s="71" t="s">
        <v>292</v>
      </c>
      <c r="E33" s="72">
        <v>40268</v>
      </c>
      <c r="F33" s="73">
        <v>15000</v>
      </c>
    </row>
    <row r="34" spans="1:10" ht="12.75" customHeight="1">
      <c r="A34" s="71">
        <v>23</v>
      </c>
      <c r="B34" s="70">
        <v>2010</v>
      </c>
      <c r="C34" s="72">
        <v>40268</v>
      </c>
      <c r="D34" s="71" t="s">
        <v>53</v>
      </c>
      <c r="E34" s="72">
        <v>40268</v>
      </c>
      <c r="F34" s="73">
        <v>600</v>
      </c>
      <c r="G34" s="80">
        <f>+SUM(F22:F34)</f>
        <v>715222</v>
      </c>
      <c r="H34" s="80">
        <f>+SUMIF(B22:B34,2009,F22:F34)</f>
        <v>518772</v>
      </c>
      <c r="I34" s="80">
        <f>+SUMIF(B22:B34,2010,F22:F34)</f>
        <v>196450</v>
      </c>
      <c r="J34" s="81">
        <f>+I34+H34-G34</f>
        <v>0</v>
      </c>
    </row>
    <row r="35" spans="1:6" ht="12.75" customHeight="1">
      <c r="A35" s="71">
        <v>21</v>
      </c>
      <c r="B35" s="70">
        <v>2010</v>
      </c>
      <c r="C35" s="72">
        <v>40268</v>
      </c>
      <c r="D35" s="71" t="s">
        <v>33</v>
      </c>
      <c r="E35" s="72">
        <v>40269</v>
      </c>
      <c r="F35" s="73">
        <v>11000</v>
      </c>
    </row>
    <row r="36" spans="1:6" ht="12.75" customHeight="1">
      <c r="A36" s="71">
        <v>1</v>
      </c>
      <c r="B36" s="70">
        <v>2010</v>
      </c>
      <c r="C36" s="72">
        <v>40179</v>
      </c>
      <c r="D36" s="71" t="s">
        <v>12</v>
      </c>
      <c r="E36" s="72">
        <v>40274</v>
      </c>
      <c r="F36" s="73">
        <v>9600</v>
      </c>
    </row>
    <row r="37" spans="1:6" ht="12.75" customHeight="1">
      <c r="A37" s="71">
        <v>16</v>
      </c>
      <c r="B37" s="70">
        <v>2010</v>
      </c>
      <c r="C37" s="72">
        <v>40237</v>
      </c>
      <c r="D37" s="71" t="s">
        <v>36</v>
      </c>
      <c r="E37" s="72">
        <v>40274</v>
      </c>
      <c r="F37" s="73">
        <v>3000</v>
      </c>
    </row>
    <row r="38" spans="1:6" ht="12.75" customHeight="1">
      <c r="A38" s="71">
        <v>40</v>
      </c>
      <c r="B38" s="70">
        <v>2009</v>
      </c>
      <c r="C38" s="72">
        <v>39994</v>
      </c>
      <c r="D38" s="71" t="s">
        <v>215</v>
      </c>
      <c r="E38" s="75">
        <v>40277</v>
      </c>
      <c r="F38" s="73">
        <v>11340</v>
      </c>
    </row>
    <row r="39" spans="1:6" ht="12.75" customHeight="1">
      <c r="A39" s="71">
        <v>41</v>
      </c>
      <c r="B39" s="70">
        <v>2009</v>
      </c>
      <c r="C39" s="72">
        <v>39994</v>
      </c>
      <c r="D39" s="71" t="s">
        <v>217</v>
      </c>
      <c r="E39" s="72">
        <v>40277</v>
      </c>
      <c r="F39" s="73">
        <v>5760</v>
      </c>
    </row>
    <row r="40" spans="1:6" ht="12.75" customHeight="1">
      <c r="A40" s="71">
        <v>124</v>
      </c>
      <c r="B40" s="70">
        <v>2009</v>
      </c>
      <c r="C40" s="72">
        <v>40177</v>
      </c>
      <c r="D40" s="71" t="s">
        <v>226</v>
      </c>
      <c r="E40" s="72">
        <v>40277</v>
      </c>
      <c r="F40" s="73">
        <v>31008</v>
      </c>
    </row>
    <row r="41" spans="1:6" ht="12.75" customHeight="1">
      <c r="A41" s="71">
        <v>13</v>
      </c>
      <c r="B41" s="70">
        <v>2010</v>
      </c>
      <c r="C41" s="72">
        <v>40237</v>
      </c>
      <c r="D41" s="71" t="s">
        <v>239</v>
      </c>
      <c r="E41" s="72">
        <v>40277</v>
      </c>
      <c r="F41" s="73">
        <v>7800</v>
      </c>
    </row>
    <row r="42" spans="1:6" ht="12.75" customHeight="1">
      <c r="A42" s="71">
        <v>15</v>
      </c>
      <c r="B42" s="70">
        <v>2010</v>
      </c>
      <c r="C42" s="72">
        <v>40237</v>
      </c>
      <c r="D42" s="71" t="s">
        <v>239</v>
      </c>
      <c r="E42" s="72">
        <v>40277</v>
      </c>
      <c r="F42" s="73">
        <v>8400</v>
      </c>
    </row>
    <row r="43" spans="1:6" ht="12.75" customHeight="1">
      <c r="A43" s="71">
        <v>3</v>
      </c>
      <c r="B43" s="70">
        <v>2010</v>
      </c>
      <c r="C43" s="72">
        <v>40209</v>
      </c>
      <c r="D43" s="71" t="s">
        <v>226</v>
      </c>
      <c r="E43" s="75">
        <v>40281</v>
      </c>
      <c r="F43" s="73">
        <v>3600</v>
      </c>
    </row>
    <row r="44" spans="1:6" ht="12.75" customHeight="1">
      <c r="A44" s="71">
        <v>104</v>
      </c>
      <c r="B44" s="70">
        <v>2009</v>
      </c>
      <c r="C44" s="72">
        <v>40168</v>
      </c>
      <c r="D44" s="71" t="s">
        <v>250</v>
      </c>
      <c r="E44" s="72">
        <v>40295</v>
      </c>
      <c r="F44" s="73">
        <v>79200</v>
      </c>
    </row>
    <row r="45" spans="1:10" ht="12.75" customHeight="1">
      <c r="A45" s="71">
        <v>14</v>
      </c>
      <c r="B45" s="70">
        <v>2010</v>
      </c>
      <c r="C45" s="72">
        <v>40237</v>
      </c>
      <c r="D45" s="71" t="s">
        <v>239</v>
      </c>
      <c r="E45" s="72">
        <v>40297</v>
      </c>
      <c r="F45" s="73">
        <v>2400</v>
      </c>
      <c r="G45" s="80">
        <f>+SUM(F35:F45)</f>
        <v>173108</v>
      </c>
      <c r="H45" s="80">
        <f>+SUMIF(B35:B45,2009,F35:F45)</f>
        <v>127308</v>
      </c>
      <c r="I45" s="80">
        <f>+SUMIF(B35:B45,2010,F35:F45)</f>
        <v>45800</v>
      </c>
      <c r="J45" s="81">
        <f>+I45+H45-G45</f>
        <v>0</v>
      </c>
    </row>
    <row r="46" spans="1:6" ht="12.75" customHeight="1">
      <c r="A46" s="71">
        <v>64</v>
      </c>
      <c r="B46" s="70">
        <v>2009</v>
      </c>
      <c r="C46" s="72">
        <v>40056</v>
      </c>
      <c r="D46" s="71" t="s">
        <v>224</v>
      </c>
      <c r="E46" s="72">
        <v>40304</v>
      </c>
      <c r="F46" s="73">
        <v>4380</v>
      </c>
    </row>
    <row r="47" spans="1:6" ht="12.75" customHeight="1">
      <c r="A47" s="71">
        <v>125</v>
      </c>
      <c r="B47" s="70">
        <v>2009</v>
      </c>
      <c r="C47" s="72">
        <v>40178</v>
      </c>
      <c r="D47" s="71" t="s">
        <v>7</v>
      </c>
      <c r="E47" s="72">
        <v>40305</v>
      </c>
      <c r="F47" s="73">
        <v>4986</v>
      </c>
    </row>
    <row r="48" spans="1:6" ht="12.75" customHeight="1">
      <c r="A48" s="71">
        <v>126</v>
      </c>
      <c r="B48" s="70">
        <v>2009</v>
      </c>
      <c r="C48" s="72">
        <v>40178</v>
      </c>
      <c r="D48" s="71" t="s">
        <v>7</v>
      </c>
      <c r="E48" s="72">
        <v>40305</v>
      </c>
      <c r="F48" s="73">
        <v>2479.2</v>
      </c>
    </row>
    <row r="49" spans="1:6" ht="12.75" customHeight="1">
      <c r="A49" s="71">
        <v>127</v>
      </c>
      <c r="B49" s="70">
        <v>2009</v>
      </c>
      <c r="C49" s="72">
        <v>40178</v>
      </c>
      <c r="D49" s="71" t="s">
        <v>7</v>
      </c>
      <c r="E49" s="72">
        <v>40305</v>
      </c>
      <c r="F49" s="73">
        <v>2479.2</v>
      </c>
    </row>
    <row r="50" spans="1:6" ht="12.75" customHeight="1">
      <c r="A50" s="71">
        <v>121</v>
      </c>
      <c r="B50" s="70">
        <v>2009</v>
      </c>
      <c r="C50" s="72">
        <v>40176</v>
      </c>
      <c r="D50" s="71" t="s">
        <v>7</v>
      </c>
      <c r="E50" s="72">
        <v>40308</v>
      </c>
      <c r="F50" s="73">
        <v>18162</v>
      </c>
    </row>
    <row r="51" spans="1:6" ht="12.75" customHeight="1">
      <c r="A51" s="71">
        <v>28</v>
      </c>
      <c r="B51" s="70">
        <v>2010</v>
      </c>
      <c r="C51" s="72">
        <v>40268</v>
      </c>
      <c r="D51" s="71" t="s">
        <v>58</v>
      </c>
      <c r="E51" s="72">
        <v>40311</v>
      </c>
      <c r="F51" s="73">
        <v>3660</v>
      </c>
    </row>
    <row r="52" spans="1:6" ht="12.75" customHeight="1">
      <c r="A52" s="71">
        <v>24</v>
      </c>
      <c r="B52" s="70">
        <v>2010</v>
      </c>
      <c r="C52" s="72">
        <v>40268</v>
      </c>
      <c r="D52" s="71" t="s">
        <v>54</v>
      </c>
      <c r="E52" s="72">
        <v>40316</v>
      </c>
      <c r="F52" s="73">
        <v>25620</v>
      </c>
    </row>
    <row r="53" spans="1:6" ht="12.75" customHeight="1">
      <c r="A53" s="71">
        <v>85</v>
      </c>
      <c r="B53" s="70">
        <v>2009</v>
      </c>
      <c r="C53" s="72">
        <v>40116</v>
      </c>
      <c r="D53" s="71" t="s">
        <v>82</v>
      </c>
      <c r="E53" s="72">
        <v>40317</v>
      </c>
      <c r="F53" s="73">
        <v>5760</v>
      </c>
    </row>
    <row r="54" spans="1:6" ht="12.75" customHeight="1">
      <c r="A54" s="71">
        <v>34</v>
      </c>
      <c r="B54" s="70">
        <v>2010</v>
      </c>
      <c r="C54" s="72">
        <v>40298</v>
      </c>
      <c r="D54" s="71" t="s">
        <v>294</v>
      </c>
      <c r="E54" s="72">
        <v>40319</v>
      </c>
      <c r="F54" s="73">
        <v>1200</v>
      </c>
    </row>
    <row r="55" spans="1:10" ht="12.75" customHeight="1">
      <c r="A55" s="71">
        <v>36</v>
      </c>
      <c r="B55" s="70">
        <v>2010</v>
      </c>
      <c r="C55" s="72">
        <v>40298</v>
      </c>
      <c r="D55" s="71" t="s">
        <v>283</v>
      </c>
      <c r="E55" s="72">
        <v>40319</v>
      </c>
      <c r="F55" s="73">
        <v>216000</v>
      </c>
      <c r="G55" s="80">
        <f>+SUM(F46:F55)</f>
        <v>284726.4</v>
      </c>
      <c r="H55" s="80">
        <f>+SUMIF(B46:B55,2009,F46:F55)</f>
        <v>38246.4</v>
      </c>
      <c r="I55" s="80">
        <f>+SUMIF(B46:B55,2010,F46:F55)</f>
        <v>246480</v>
      </c>
      <c r="J55" s="81">
        <f>+I55+H55-G55</f>
        <v>0</v>
      </c>
    </row>
    <row r="56" spans="1:6" ht="12.75" customHeight="1">
      <c r="A56" s="71">
        <v>44</v>
      </c>
      <c r="B56" s="70">
        <v>2010</v>
      </c>
      <c r="C56" s="72">
        <v>40337</v>
      </c>
      <c r="D56" s="71" t="s">
        <v>113</v>
      </c>
      <c r="E56" s="72">
        <v>40337</v>
      </c>
      <c r="F56" s="73">
        <v>268.8</v>
      </c>
    </row>
    <row r="57" spans="1:6" ht="12.75" customHeight="1">
      <c r="A57" s="71">
        <v>109</v>
      </c>
      <c r="B57" s="70">
        <v>2009</v>
      </c>
      <c r="C57" s="72">
        <v>40168</v>
      </c>
      <c r="D57" s="71" t="s">
        <v>259</v>
      </c>
      <c r="E57" s="72">
        <v>40340</v>
      </c>
      <c r="F57" s="73">
        <v>69420</v>
      </c>
    </row>
    <row r="58" spans="1:6" ht="12.75" customHeight="1">
      <c r="A58" s="71">
        <v>118</v>
      </c>
      <c r="B58" s="70">
        <v>2009</v>
      </c>
      <c r="C58" s="72">
        <v>40175</v>
      </c>
      <c r="D58" s="71" t="s">
        <v>259</v>
      </c>
      <c r="E58" s="75">
        <v>40340</v>
      </c>
      <c r="F58" s="73">
        <v>11160</v>
      </c>
    </row>
    <row r="59" spans="1:6" ht="12.75" customHeight="1">
      <c r="A59" s="71">
        <v>119</v>
      </c>
      <c r="B59" s="70">
        <v>2009</v>
      </c>
      <c r="C59" s="72">
        <v>40175</v>
      </c>
      <c r="D59" s="71" t="s">
        <v>259</v>
      </c>
      <c r="E59" s="72">
        <v>40340</v>
      </c>
      <c r="F59" s="73">
        <v>4800</v>
      </c>
    </row>
    <row r="60" spans="1:6" ht="12.75" customHeight="1">
      <c r="A60" s="71">
        <v>12</v>
      </c>
      <c r="B60" s="70">
        <v>2010</v>
      </c>
      <c r="C60" s="72">
        <v>40237</v>
      </c>
      <c r="D60" s="71" t="s">
        <v>234</v>
      </c>
      <c r="E60" s="72">
        <v>40340</v>
      </c>
      <c r="F60" s="73">
        <v>3000</v>
      </c>
    </row>
    <row r="61" spans="1:6" ht="12.75" customHeight="1">
      <c r="A61" s="71">
        <v>63</v>
      </c>
      <c r="B61" s="70">
        <v>2009</v>
      </c>
      <c r="C61" s="72">
        <v>40056</v>
      </c>
      <c r="D61" s="71" t="s">
        <v>215</v>
      </c>
      <c r="E61" s="72">
        <v>40347</v>
      </c>
      <c r="F61" s="73">
        <v>14400</v>
      </c>
    </row>
    <row r="62" spans="1:6" ht="12.75" customHeight="1">
      <c r="A62" s="71">
        <v>62</v>
      </c>
      <c r="B62" s="70">
        <v>2009</v>
      </c>
      <c r="C62" s="72">
        <v>40056</v>
      </c>
      <c r="D62" s="71" t="s">
        <v>215</v>
      </c>
      <c r="E62" s="72">
        <v>40347</v>
      </c>
      <c r="F62" s="73">
        <v>9360</v>
      </c>
    </row>
    <row r="63" spans="1:6" ht="12.75" customHeight="1">
      <c r="A63" s="71">
        <v>89</v>
      </c>
      <c r="B63" s="70">
        <v>2009</v>
      </c>
      <c r="C63" s="72">
        <v>40133</v>
      </c>
      <c r="D63" s="71" t="s">
        <v>236</v>
      </c>
      <c r="E63" s="72">
        <v>40353</v>
      </c>
      <c r="F63" s="73">
        <v>168000</v>
      </c>
    </row>
    <row r="64" spans="1:6" ht="12.75" customHeight="1">
      <c r="A64" s="71">
        <v>19</v>
      </c>
      <c r="B64" s="70">
        <v>2010</v>
      </c>
      <c r="C64" s="72">
        <v>40237</v>
      </c>
      <c r="D64" s="71" t="s">
        <v>291</v>
      </c>
      <c r="E64" s="72">
        <v>40359</v>
      </c>
      <c r="F64" s="73">
        <v>3600</v>
      </c>
    </row>
    <row r="65" spans="1:6" ht="12.75" customHeight="1">
      <c r="A65" s="71">
        <v>26</v>
      </c>
      <c r="B65" s="70">
        <v>2010</v>
      </c>
      <c r="C65" s="72">
        <v>40268</v>
      </c>
      <c r="D65" s="71" t="s">
        <v>56</v>
      </c>
      <c r="E65" s="72">
        <v>40359</v>
      </c>
      <c r="F65" s="73">
        <v>9600</v>
      </c>
    </row>
    <row r="66" spans="1:6" ht="12.75" customHeight="1">
      <c r="A66" s="71">
        <v>32</v>
      </c>
      <c r="B66" s="70">
        <v>2010</v>
      </c>
      <c r="C66" s="72">
        <v>40280</v>
      </c>
      <c r="D66" s="71" t="s">
        <v>239</v>
      </c>
      <c r="E66" s="72">
        <v>40359</v>
      </c>
      <c r="F66" s="73">
        <v>8400</v>
      </c>
    </row>
    <row r="67" spans="1:10" ht="12.75" customHeight="1">
      <c r="A67" s="71">
        <v>37</v>
      </c>
      <c r="B67" s="70">
        <v>2010</v>
      </c>
      <c r="C67" s="72">
        <v>40329</v>
      </c>
      <c r="D67" s="71" t="s">
        <v>279</v>
      </c>
      <c r="E67" s="72">
        <v>40359</v>
      </c>
      <c r="F67" s="73">
        <v>13200</v>
      </c>
      <c r="G67" s="80">
        <f>+SUM(F56:F67)</f>
        <v>315208.8</v>
      </c>
      <c r="H67" s="80">
        <f>+SUMIF(B56:B67,2009,F56:F67)</f>
        <v>277140</v>
      </c>
      <c r="I67" s="80">
        <f>+SUMIF(B56:B67,2010,F56:F67)</f>
        <v>38068.8</v>
      </c>
      <c r="J67" s="81">
        <f>+I67+H67-G67</f>
        <v>0</v>
      </c>
    </row>
    <row r="68" spans="1:6" ht="12.75" customHeight="1">
      <c r="A68" s="71">
        <v>50</v>
      </c>
      <c r="B68" s="70">
        <v>2010</v>
      </c>
      <c r="C68" s="72">
        <v>40359</v>
      </c>
      <c r="D68" s="71" t="s">
        <v>236</v>
      </c>
      <c r="E68" s="72">
        <v>40361</v>
      </c>
      <c r="F68" s="73">
        <v>19200</v>
      </c>
    </row>
    <row r="69" spans="1:6" ht="12.75" customHeight="1">
      <c r="A69" s="71">
        <v>5</v>
      </c>
      <c r="B69" s="70">
        <v>2010</v>
      </c>
      <c r="C69" s="72">
        <v>40209</v>
      </c>
      <c r="D69" s="71" t="s">
        <v>114</v>
      </c>
      <c r="E69" s="72">
        <v>40367</v>
      </c>
      <c r="F69" s="73">
        <v>12000</v>
      </c>
    </row>
    <row r="70" spans="1:6" ht="12.75" customHeight="1">
      <c r="A70" s="71">
        <v>6</v>
      </c>
      <c r="B70" s="70">
        <v>2010</v>
      </c>
      <c r="C70" s="72">
        <v>40209</v>
      </c>
      <c r="D70" s="71" t="s">
        <v>114</v>
      </c>
      <c r="E70" s="72">
        <v>40367</v>
      </c>
      <c r="F70" s="73">
        <v>4200</v>
      </c>
    </row>
    <row r="71" spans="1:6" ht="12.75" customHeight="1">
      <c r="A71" s="71">
        <v>7</v>
      </c>
      <c r="B71" s="70">
        <v>2010</v>
      </c>
      <c r="C71" s="72">
        <v>40209</v>
      </c>
      <c r="D71" s="71" t="s">
        <v>114</v>
      </c>
      <c r="E71" s="72">
        <v>40367</v>
      </c>
      <c r="F71" s="73">
        <v>4200</v>
      </c>
    </row>
    <row r="72" spans="1:6" ht="12.75" customHeight="1">
      <c r="A72" s="71">
        <v>17</v>
      </c>
      <c r="B72" s="70">
        <v>2010</v>
      </c>
      <c r="C72" s="72">
        <v>40237</v>
      </c>
      <c r="D72" s="71" t="s">
        <v>114</v>
      </c>
      <c r="E72" s="75">
        <v>40367</v>
      </c>
      <c r="F72" s="73">
        <v>4020</v>
      </c>
    </row>
    <row r="73" spans="1:10" ht="12.75" customHeight="1">
      <c r="A73" s="71">
        <v>18</v>
      </c>
      <c r="B73" s="70">
        <v>2010</v>
      </c>
      <c r="C73" s="72">
        <v>40237</v>
      </c>
      <c r="D73" s="71" t="s">
        <v>38</v>
      </c>
      <c r="E73" s="72">
        <v>40368</v>
      </c>
      <c r="F73" s="73">
        <v>51600</v>
      </c>
      <c r="G73" s="80">
        <f>+SUM(F68:F73)</f>
        <v>95220</v>
      </c>
      <c r="H73" s="80">
        <f>+SUMIF(B68:B73,2009,F68:F73)</f>
        <v>0</v>
      </c>
      <c r="I73" s="80">
        <f>+SUMIF(B68:B73,2010,F68:F73)</f>
        <v>95220</v>
      </c>
      <c r="J73" s="81">
        <f>+I73+H73-G73</f>
        <v>0</v>
      </c>
    </row>
    <row r="74" spans="1:6" ht="12.75" customHeight="1">
      <c r="A74" s="71">
        <v>38</v>
      </c>
      <c r="B74" s="70">
        <v>2010</v>
      </c>
      <c r="C74" s="72">
        <v>40329</v>
      </c>
      <c r="D74" s="71" t="s">
        <v>281</v>
      </c>
      <c r="E74" s="72">
        <v>40392</v>
      </c>
      <c r="F74" s="73">
        <v>663.6</v>
      </c>
    </row>
    <row r="75" spans="1:6" ht="12.75" customHeight="1">
      <c r="A75" s="71">
        <v>39</v>
      </c>
      <c r="B75" s="70">
        <v>2010</v>
      </c>
      <c r="C75" s="72">
        <v>40329</v>
      </c>
      <c r="D75" s="71" t="s">
        <v>226</v>
      </c>
      <c r="E75" s="72">
        <v>40392</v>
      </c>
      <c r="F75" s="73">
        <v>52092</v>
      </c>
    </row>
    <row r="76" spans="1:6" ht="12.75" customHeight="1">
      <c r="A76" s="71">
        <v>42</v>
      </c>
      <c r="B76" s="70">
        <v>2010</v>
      </c>
      <c r="C76" s="72">
        <v>40329</v>
      </c>
      <c r="D76" s="71" t="s">
        <v>239</v>
      </c>
      <c r="E76" s="72">
        <v>40392</v>
      </c>
      <c r="F76" s="73">
        <v>16488</v>
      </c>
    </row>
    <row r="77" spans="1:6" ht="12.75" customHeight="1">
      <c r="A77" s="71">
        <v>30</v>
      </c>
      <c r="B77" s="70">
        <v>2010</v>
      </c>
      <c r="C77" s="72">
        <v>40268</v>
      </c>
      <c r="D77" s="71" t="s">
        <v>114</v>
      </c>
      <c r="E77" s="75">
        <v>40399</v>
      </c>
      <c r="F77" s="73">
        <v>14400</v>
      </c>
    </row>
    <row r="78" spans="1:10" ht="12.75" customHeight="1">
      <c r="A78" s="71">
        <v>59</v>
      </c>
      <c r="B78" s="70">
        <v>2010</v>
      </c>
      <c r="C78" s="72">
        <v>40386</v>
      </c>
      <c r="D78" s="71" t="s">
        <v>136</v>
      </c>
      <c r="E78" s="72">
        <v>40410</v>
      </c>
      <c r="F78" s="73">
        <v>84731</v>
      </c>
      <c r="G78" s="80">
        <f>+SUM(F74:F78)</f>
        <v>168374.6</v>
      </c>
      <c r="H78" s="80">
        <f>+SUMIF(B74:B78,2009,F74:F78)</f>
        <v>0</v>
      </c>
      <c r="I78" s="80">
        <f>+SUMIF(B74:B78,2010,F74:F78)</f>
        <v>168374.6</v>
      </c>
      <c r="J78" s="81">
        <f>+I78+H78-G78</f>
        <v>0</v>
      </c>
    </row>
    <row r="79" spans="1:6" ht="12.75" customHeight="1">
      <c r="A79" s="71">
        <v>46</v>
      </c>
      <c r="B79" s="70">
        <v>2010</v>
      </c>
      <c r="C79" s="72">
        <v>40359</v>
      </c>
      <c r="D79" s="71" t="s">
        <v>239</v>
      </c>
      <c r="E79" s="75">
        <v>40422</v>
      </c>
      <c r="F79" s="73">
        <v>9000</v>
      </c>
    </row>
    <row r="80" spans="1:6" ht="12.75" customHeight="1">
      <c r="A80" s="71">
        <v>54</v>
      </c>
      <c r="B80" s="70">
        <v>2010</v>
      </c>
      <c r="C80" s="72">
        <v>40359</v>
      </c>
      <c r="D80" s="71" t="s">
        <v>239</v>
      </c>
      <c r="E80" s="72">
        <v>40422</v>
      </c>
      <c r="F80" s="73">
        <v>10380</v>
      </c>
    </row>
    <row r="81" spans="1:6" ht="12.75" customHeight="1">
      <c r="A81" s="71">
        <v>57</v>
      </c>
      <c r="B81" s="70">
        <v>2010</v>
      </c>
      <c r="C81" s="72">
        <v>40375</v>
      </c>
      <c r="D81" s="71" t="s">
        <v>239</v>
      </c>
      <c r="E81" s="75">
        <v>40422</v>
      </c>
      <c r="F81" s="73">
        <v>8400</v>
      </c>
    </row>
    <row r="82" spans="1:6" ht="12.75" customHeight="1">
      <c r="A82" s="71">
        <v>56</v>
      </c>
      <c r="B82" s="70">
        <v>2010</v>
      </c>
      <c r="C82" s="72">
        <v>40359</v>
      </c>
      <c r="D82" s="71" t="s">
        <v>226</v>
      </c>
      <c r="E82" s="72">
        <v>40430</v>
      </c>
      <c r="F82" s="73">
        <v>28800</v>
      </c>
    </row>
    <row r="83" spans="1:10" ht="12.75" customHeight="1">
      <c r="A83" s="71">
        <v>52</v>
      </c>
      <c r="B83" s="70">
        <v>2010</v>
      </c>
      <c r="C83" s="72">
        <v>40359</v>
      </c>
      <c r="D83" s="71" t="s">
        <v>56</v>
      </c>
      <c r="E83" s="72">
        <v>40431</v>
      </c>
      <c r="F83" s="73">
        <v>14400</v>
      </c>
      <c r="G83" s="80">
        <f>+SUM(F79:F83)</f>
        <v>70980</v>
      </c>
      <c r="H83" s="80">
        <f>+SUMIF(B79:B83,2009,F79:F83)</f>
        <v>0</v>
      </c>
      <c r="I83" s="80">
        <f>+SUMIF(B79:B83,2010,F79:F83)</f>
        <v>70980</v>
      </c>
      <c r="J83" s="81">
        <f>+I83+H83-G83</f>
        <v>0</v>
      </c>
    </row>
    <row r="84" spans="1:6" ht="12.75" customHeight="1">
      <c r="A84" s="71">
        <v>4</v>
      </c>
      <c r="B84" s="70">
        <v>2010</v>
      </c>
      <c r="C84" s="72">
        <v>40209</v>
      </c>
      <c r="D84" s="71" t="s">
        <v>280</v>
      </c>
      <c r="E84" s="72">
        <v>40459</v>
      </c>
      <c r="F84" s="73">
        <v>9216</v>
      </c>
    </row>
    <row r="85" spans="1:6" ht="12.75" customHeight="1">
      <c r="A85" s="71">
        <v>65</v>
      </c>
      <c r="B85" s="70">
        <v>2010</v>
      </c>
      <c r="C85" s="72">
        <v>40421</v>
      </c>
      <c r="D85" s="71" t="s">
        <v>267</v>
      </c>
      <c r="E85" s="72">
        <v>40466</v>
      </c>
      <c r="F85" s="73">
        <v>12000</v>
      </c>
    </row>
    <row r="86" spans="1:6" ht="12.75" customHeight="1">
      <c r="A86" s="71">
        <v>51</v>
      </c>
      <c r="B86" s="70">
        <v>2010</v>
      </c>
      <c r="C86" s="72">
        <v>40359</v>
      </c>
      <c r="D86" s="71" t="s">
        <v>296</v>
      </c>
      <c r="E86" s="72">
        <v>40478</v>
      </c>
      <c r="F86" s="73">
        <v>20000</v>
      </c>
    </row>
    <row r="87" spans="1:6" ht="12.75" customHeight="1">
      <c r="A87" s="71">
        <v>25</v>
      </c>
      <c r="B87" s="70">
        <v>2010</v>
      </c>
      <c r="C87" s="72">
        <v>40268</v>
      </c>
      <c r="D87" s="71" t="s">
        <v>55</v>
      </c>
      <c r="E87" s="72">
        <v>40479</v>
      </c>
      <c r="F87" s="73">
        <v>10001.81</v>
      </c>
    </row>
    <row r="88" spans="1:10" ht="12.75" customHeight="1">
      <c r="A88" s="71">
        <v>40</v>
      </c>
      <c r="B88" s="70">
        <v>2010</v>
      </c>
      <c r="C88" s="72">
        <v>40329</v>
      </c>
      <c r="D88" s="71" t="s">
        <v>250</v>
      </c>
      <c r="E88" s="72">
        <v>40480</v>
      </c>
      <c r="F88" s="73">
        <v>25440</v>
      </c>
      <c r="G88" s="80">
        <f>+SUM(F84:F88)</f>
        <v>76657.81</v>
      </c>
      <c r="H88" s="80">
        <f>+SUMIF(B84:B88,2009,F84:F88)</f>
        <v>0</v>
      </c>
      <c r="I88" s="80">
        <f>+SUMIF(B84:B88,2010,F84:F88)</f>
        <v>76657.81</v>
      </c>
      <c r="J88" s="81">
        <f>+I88+H88-G88</f>
        <v>0</v>
      </c>
    </row>
    <row r="89" spans="1:6" ht="12.75" customHeight="1">
      <c r="A89" s="71">
        <v>53</v>
      </c>
      <c r="B89" s="70">
        <v>2010</v>
      </c>
      <c r="C89" s="72">
        <v>40359</v>
      </c>
      <c r="D89" s="71" t="s">
        <v>280</v>
      </c>
      <c r="E89" s="72">
        <v>40484</v>
      </c>
      <c r="F89" s="73"/>
    </row>
    <row r="90" spans="1:6" ht="12.75" customHeight="1">
      <c r="A90" s="71">
        <v>55</v>
      </c>
      <c r="B90" s="70">
        <v>2010</v>
      </c>
      <c r="C90" s="72">
        <v>40359</v>
      </c>
      <c r="D90" s="71" t="s">
        <v>226</v>
      </c>
      <c r="E90" s="72">
        <v>40484</v>
      </c>
      <c r="F90" s="73"/>
    </row>
    <row r="91" spans="1:6" ht="12.75" customHeight="1">
      <c r="A91" s="71">
        <v>78</v>
      </c>
      <c r="B91" s="70">
        <v>2010</v>
      </c>
      <c r="C91" s="72">
        <v>40466</v>
      </c>
      <c r="D91" s="71" t="s">
        <v>166</v>
      </c>
      <c r="E91" s="75">
        <v>40484</v>
      </c>
      <c r="F91" s="73"/>
    </row>
    <row r="92" spans="1:6" ht="12.75" customHeight="1">
      <c r="A92" s="71">
        <v>33</v>
      </c>
      <c r="B92" s="70">
        <v>2010</v>
      </c>
      <c r="C92" s="72">
        <v>40298</v>
      </c>
      <c r="D92" s="71" t="s">
        <v>82</v>
      </c>
      <c r="E92" s="72">
        <v>40487</v>
      </c>
      <c r="F92" s="73"/>
    </row>
    <row r="93" spans="1:6" ht="12.75" customHeight="1">
      <c r="A93" s="71">
        <v>49</v>
      </c>
      <c r="B93" s="70">
        <v>2010</v>
      </c>
      <c r="C93" s="72">
        <v>40359</v>
      </c>
      <c r="D93" s="71" t="s">
        <v>228</v>
      </c>
      <c r="E93" s="75">
        <v>40487</v>
      </c>
      <c r="F93" s="73"/>
    </row>
    <row r="94" spans="1:6" ht="12.75" customHeight="1">
      <c r="A94" s="71">
        <v>63</v>
      </c>
      <c r="B94" s="70">
        <v>2010</v>
      </c>
      <c r="C94" s="72">
        <v>40390</v>
      </c>
      <c r="D94" s="71" t="s">
        <v>135</v>
      </c>
      <c r="E94" s="72">
        <v>40491</v>
      </c>
      <c r="F94" s="73"/>
    </row>
    <row r="95" spans="1:6" ht="12.75" customHeight="1">
      <c r="A95" s="71">
        <v>35</v>
      </c>
      <c r="B95" s="70">
        <v>2010</v>
      </c>
      <c r="C95" s="72">
        <v>40298</v>
      </c>
      <c r="D95" s="71" t="s">
        <v>58</v>
      </c>
      <c r="E95" s="75">
        <v>40497</v>
      </c>
      <c r="F95" s="73"/>
    </row>
    <row r="96" spans="1:6" ht="12.75" customHeight="1">
      <c r="A96" s="71">
        <v>70</v>
      </c>
      <c r="B96" s="70">
        <v>2010</v>
      </c>
      <c r="C96" s="72">
        <v>40451</v>
      </c>
      <c r="D96" s="71" t="s">
        <v>298</v>
      </c>
      <c r="E96" s="72">
        <v>40499</v>
      </c>
      <c r="F96" s="73"/>
    </row>
    <row r="97" spans="1:6" ht="12.75" customHeight="1">
      <c r="A97" s="71">
        <v>72</v>
      </c>
      <c r="B97" s="70">
        <v>2010</v>
      </c>
      <c r="C97" s="72">
        <v>40451</v>
      </c>
      <c r="D97" s="71" t="s">
        <v>281</v>
      </c>
      <c r="E97" s="75">
        <v>40501</v>
      </c>
      <c r="F97" s="73"/>
    </row>
    <row r="98" spans="1:6" ht="12.75" customHeight="1">
      <c r="A98" s="71">
        <v>75</v>
      </c>
      <c r="B98" s="70">
        <v>2010</v>
      </c>
      <c r="C98" s="72">
        <v>40451</v>
      </c>
      <c r="D98" s="71" t="s">
        <v>269</v>
      </c>
      <c r="E98" s="75">
        <v>40504</v>
      </c>
      <c r="F98" s="73"/>
    </row>
    <row r="99" spans="1:10" ht="12.75" customHeight="1">
      <c r="A99" s="71">
        <v>64</v>
      </c>
      <c r="B99" s="70">
        <v>2010</v>
      </c>
      <c r="C99" s="72">
        <v>40421</v>
      </c>
      <c r="D99" s="71" t="s">
        <v>142</v>
      </c>
      <c r="E99" s="72">
        <v>40506</v>
      </c>
      <c r="F99" s="73"/>
      <c r="G99" s="80">
        <f>+SUM(F89:F99)</f>
        <v>0</v>
      </c>
      <c r="H99" s="80">
        <f>+SUMIF(B89:B99,2009,F89:F99)</f>
        <v>0</v>
      </c>
      <c r="I99" s="80">
        <f>+SUMIF(B89:B99,2010,F89:F99)</f>
        <v>0</v>
      </c>
      <c r="J99" s="81">
        <f>+I99+H99-G99</f>
        <v>0</v>
      </c>
    </row>
    <row r="100" spans="1:6" ht="12.75" customHeight="1">
      <c r="A100" s="71">
        <v>97</v>
      </c>
      <c r="B100" s="70">
        <v>2008</v>
      </c>
      <c r="C100" s="72">
        <v>39805</v>
      </c>
      <c r="D100" s="71" t="s">
        <v>285</v>
      </c>
      <c r="E100" s="76"/>
      <c r="F100" s="73">
        <v>0</v>
      </c>
    </row>
    <row r="101" spans="1:6" ht="12.75" customHeight="1">
      <c r="A101" s="71">
        <v>5</v>
      </c>
      <c r="B101" s="70">
        <v>2009</v>
      </c>
      <c r="C101" s="72">
        <v>39843</v>
      </c>
      <c r="D101" s="71" t="s">
        <v>286</v>
      </c>
      <c r="E101" s="76"/>
      <c r="F101" s="73">
        <v>0</v>
      </c>
    </row>
    <row r="102" spans="1:6" ht="12.75" customHeight="1">
      <c r="A102" s="71">
        <v>72</v>
      </c>
      <c r="B102" s="70">
        <v>2009</v>
      </c>
      <c r="C102" s="72">
        <v>40086</v>
      </c>
      <c r="D102" s="71" t="s">
        <v>269</v>
      </c>
      <c r="E102" s="76"/>
      <c r="F102" s="73">
        <v>0</v>
      </c>
    </row>
    <row r="103" spans="1:6" ht="12.75" customHeight="1">
      <c r="A103" s="71">
        <v>90</v>
      </c>
      <c r="B103" s="70">
        <v>2009</v>
      </c>
      <c r="C103" s="72">
        <v>40134</v>
      </c>
      <c r="D103" s="71" t="s">
        <v>82</v>
      </c>
      <c r="E103" s="76"/>
      <c r="F103" s="73">
        <v>0</v>
      </c>
    </row>
    <row r="104" spans="1:6" ht="12.75" customHeight="1">
      <c r="A104" s="71">
        <v>113</v>
      </c>
      <c r="B104" s="70">
        <v>2009</v>
      </c>
      <c r="C104" s="72">
        <v>40175</v>
      </c>
      <c r="D104" s="71" t="s">
        <v>215</v>
      </c>
      <c r="E104" s="76"/>
      <c r="F104" s="73">
        <v>0</v>
      </c>
    </row>
    <row r="105" spans="1:6" ht="12.75" customHeight="1">
      <c r="A105" s="71">
        <v>120</v>
      </c>
      <c r="B105" s="70">
        <v>2009</v>
      </c>
      <c r="C105" s="72">
        <v>40176</v>
      </c>
      <c r="D105" s="71" t="s">
        <v>282</v>
      </c>
      <c r="E105" s="76"/>
      <c r="F105" s="73">
        <v>0</v>
      </c>
    </row>
    <row r="106" spans="1:6" ht="12.75" customHeight="1">
      <c r="A106" s="71">
        <v>8</v>
      </c>
      <c r="B106" s="70">
        <v>2010</v>
      </c>
      <c r="C106" s="72">
        <v>40209</v>
      </c>
      <c r="D106" s="71" t="s">
        <v>285</v>
      </c>
      <c r="E106" s="76"/>
      <c r="F106" s="73">
        <v>0</v>
      </c>
    </row>
    <row r="107" spans="1:6" ht="12.75" customHeight="1">
      <c r="A107" s="71">
        <v>22</v>
      </c>
      <c r="B107" s="70">
        <v>2010</v>
      </c>
      <c r="C107" s="72">
        <v>40268</v>
      </c>
      <c r="D107" s="71" t="s">
        <v>293</v>
      </c>
      <c r="E107" s="76"/>
      <c r="F107" s="73">
        <v>0</v>
      </c>
    </row>
    <row r="108" spans="1:6" ht="12.75" customHeight="1">
      <c r="A108" s="71">
        <v>27</v>
      </c>
      <c r="B108" s="70">
        <v>2010</v>
      </c>
      <c r="C108" s="72">
        <v>40268</v>
      </c>
      <c r="D108" s="71" t="s">
        <v>289</v>
      </c>
      <c r="E108" s="74"/>
      <c r="F108" s="73">
        <v>0</v>
      </c>
    </row>
    <row r="109" spans="1:6" ht="12.75" customHeight="1">
      <c r="A109" s="71">
        <v>29</v>
      </c>
      <c r="B109" s="70">
        <v>2010</v>
      </c>
      <c r="C109" s="72">
        <v>40268</v>
      </c>
      <c r="D109" s="71" t="s">
        <v>114</v>
      </c>
      <c r="E109" s="76"/>
      <c r="F109" s="73">
        <v>0</v>
      </c>
    </row>
    <row r="110" spans="1:6" ht="12.75" customHeight="1">
      <c r="A110" s="71">
        <v>31</v>
      </c>
      <c r="B110" s="70">
        <v>2010</v>
      </c>
      <c r="C110" s="72">
        <v>40268</v>
      </c>
      <c r="D110" s="71" t="s">
        <v>289</v>
      </c>
      <c r="E110" s="74"/>
      <c r="F110" s="73">
        <v>0</v>
      </c>
    </row>
    <row r="111" spans="1:6" ht="12.75" customHeight="1">
      <c r="A111" s="71">
        <v>41</v>
      </c>
      <c r="B111" s="70">
        <v>2010</v>
      </c>
      <c r="C111" s="72">
        <v>40329</v>
      </c>
      <c r="D111" s="71" t="s">
        <v>114</v>
      </c>
      <c r="E111" s="74"/>
      <c r="F111" s="73">
        <v>0</v>
      </c>
    </row>
    <row r="112" spans="1:6" ht="12.75" customHeight="1">
      <c r="A112" s="71">
        <v>43</v>
      </c>
      <c r="B112" s="70">
        <v>2010</v>
      </c>
      <c r="C112" s="72">
        <v>40333</v>
      </c>
      <c r="D112" s="71" t="s">
        <v>295</v>
      </c>
      <c r="E112" s="74"/>
      <c r="F112" s="73">
        <v>0</v>
      </c>
    </row>
    <row r="113" spans="1:6" ht="12.75" customHeight="1">
      <c r="A113" s="71">
        <v>45</v>
      </c>
      <c r="B113" s="70">
        <v>2010</v>
      </c>
      <c r="C113" s="72">
        <v>40359</v>
      </c>
      <c r="D113" s="71" t="s">
        <v>114</v>
      </c>
      <c r="E113" s="76"/>
      <c r="F113" s="73">
        <v>0</v>
      </c>
    </row>
    <row r="114" spans="1:6" ht="12.75" customHeight="1">
      <c r="A114" s="71">
        <v>47</v>
      </c>
      <c r="B114" s="70">
        <v>2010</v>
      </c>
      <c r="C114" s="72">
        <v>40359</v>
      </c>
      <c r="D114" s="71" t="s">
        <v>82</v>
      </c>
      <c r="E114" s="76"/>
      <c r="F114" s="73">
        <v>0</v>
      </c>
    </row>
    <row r="115" spans="1:6" ht="12.75" customHeight="1">
      <c r="A115" s="71">
        <v>48</v>
      </c>
      <c r="B115" s="70">
        <v>2010</v>
      </c>
      <c r="C115" s="72">
        <v>40359</v>
      </c>
      <c r="D115" s="71" t="s">
        <v>114</v>
      </c>
      <c r="E115" s="76"/>
      <c r="F115" s="73">
        <v>0</v>
      </c>
    </row>
    <row r="116" spans="1:6" ht="12.75" customHeight="1">
      <c r="A116" s="71">
        <v>58</v>
      </c>
      <c r="B116" s="70">
        <v>2010</v>
      </c>
      <c r="C116" s="72">
        <v>40380</v>
      </c>
      <c r="D116" s="71" t="s">
        <v>239</v>
      </c>
      <c r="E116" s="74"/>
      <c r="F116" s="73">
        <v>0</v>
      </c>
    </row>
    <row r="117" spans="1:6" ht="12.75" customHeight="1">
      <c r="A117" s="71">
        <v>60</v>
      </c>
      <c r="B117" s="70">
        <v>2010</v>
      </c>
      <c r="C117" s="72">
        <v>40390</v>
      </c>
      <c r="D117" s="71" t="s">
        <v>55</v>
      </c>
      <c r="E117" s="74"/>
      <c r="F117" s="73">
        <v>0</v>
      </c>
    </row>
    <row r="118" spans="1:6" ht="12.75" customHeight="1">
      <c r="A118" s="71">
        <v>61</v>
      </c>
      <c r="B118" s="70">
        <v>2010</v>
      </c>
      <c r="C118" s="72">
        <v>40390</v>
      </c>
      <c r="D118" s="71" t="s">
        <v>297</v>
      </c>
      <c r="E118" s="74"/>
      <c r="F118" s="73">
        <v>0</v>
      </c>
    </row>
    <row r="119" spans="1:6" ht="12.75" customHeight="1">
      <c r="A119" s="71">
        <v>62</v>
      </c>
      <c r="B119" s="70">
        <v>2010</v>
      </c>
      <c r="C119" s="72">
        <v>40390</v>
      </c>
      <c r="D119" s="71" t="s">
        <v>287</v>
      </c>
      <c r="E119" s="74"/>
      <c r="F119" s="73">
        <v>0</v>
      </c>
    </row>
    <row r="120" spans="1:6" ht="12.75" customHeight="1">
      <c r="A120" s="71">
        <v>66</v>
      </c>
      <c r="B120" s="70">
        <v>2010</v>
      </c>
      <c r="C120" s="72">
        <v>40421</v>
      </c>
      <c r="D120" s="71" t="s">
        <v>137</v>
      </c>
      <c r="E120" s="76"/>
      <c r="F120" s="73">
        <v>0</v>
      </c>
    </row>
    <row r="121" spans="1:6" ht="12.75" customHeight="1">
      <c r="A121" s="71">
        <v>67</v>
      </c>
      <c r="B121" s="70">
        <v>2010</v>
      </c>
      <c r="C121" s="72">
        <v>40451</v>
      </c>
      <c r="D121" s="71" t="s">
        <v>239</v>
      </c>
      <c r="E121" s="74"/>
      <c r="F121" s="73">
        <v>0</v>
      </c>
    </row>
    <row r="122" spans="1:6" ht="12.75" customHeight="1">
      <c r="A122" s="71">
        <v>68</v>
      </c>
      <c r="B122" s="70">
        <v>2010</v>
      </c>
      <c r="C122" s="72">
        <v>40451</v>
      </c>
      <c r="D122" s="71" t="s">
        <v>239</v>
      </c>
      <c r="E122" s="76"/>
      <c r="F122" s="73">
        <v>0</v>
      </c>
    </row>
    <row r="123" spans="1:6" ht="12.75" customHeight="1">
      <c r="A123" s="71">
        <v>69</v>
      </c>
      <c r="B123" s="70">
        <v>2010</v>
      </c>
      <c r="C123" s="72">
        <v>40451</v>
      </c>
      <c r="D123" s="71" t="s">
        <v>259</v>
      </c>
      <c r="E123" s="74"/>
      <c r="F123" s="73">
        <v>0</v>
      </c>
    </row>
    <row r="124" spans="1:6" ht="12.75" customHeight="1">
      <c r="A124" s="71">
        <v>71</v>
      </c>
      <c r="B124" s="70">
        <v>2010</v>
      </c>
      <c r="C124" s="72">
        <v>40451</v>
      </c>
      <c r="D124" s="71" t="s">
        <v>146</v>
      </c>
      <c r="E124" s="74"/>
      <c r="F124" s="73">
        <v>0</v>
      </c>
    </row>
    <row r="125" spans="1:6" ht="12.75" customHeight="1">
      <c r="A125" s="71">
        <v>73</v>
      </c>
      <c r="B125" s="70">
        <v>2010</v>
      </c>
      <c r="C125" s="72">
        <v>40451</v>
      </c>
      <c r="D125" s="71" t="s">
        <v>147</v>
      </c>
      <c r="E125" s="76"/>
      <c r="F125" s="73">
        <v>0</v>
      </c>
    </row>
    <row r="126" spans="1:6" ht="12.75" customHeight="1">
      <c r="A126" s="71">
        <v>74</v>
      </c>
      <c r="B126" s="70">
        <v>2010</v>
      </c>
      <c r="C126" s="72">
        <v>40451</v>
      </c>
      <c r="D126" s="71" t="s">
        <v>234</v>
      </c>
      <c r="E126" s="74"/>
      <c r="F126" s="73">
        <v>0</v>
      </c>
    </row>
    <row r="127" spans="1:6" ht="12.75" customHeight="1">
      <c r="A127" s="71">
        <v>76</v>
      </c>
      <c r="B127" s="70">
        <v>2010</v>
      </c>
      <c r="C127" s="72">
        <v>40451</v>
      </c>
      <c r="D127" s="71" t="s">
        <v>160</v>
      </c>
      <c r="E127" s="74"/>
      <c r="F127" s="73">
        <v>0</v>
      </c>
    </row>
    <row r="128" spans="1:6" ht="12.75" customHeight="1">
      <c r="A128" s="71">
        <v>77</v>
      </c>
      <c r="B128" s="70">
        <v>2010</v>
      </c>
      <c r="C128" s="72">
        <v>40451</v>
      </c>
      <c r="D128" s="71" t="s">
        <v>299</v>
      </c>
      <c r="E128" s="76"/>
      <c r="F128" s="73">
        <v>0</v>
      </c>
    </row>
    <row r="129" spans="1:6" ht="12.75" customHeight="1">
      <c r="A129" s="71">
        <v>79</v>
      </c>
      <c r="B129" s="70">
        <v>2010</v>
      </c>
      <c r="C129" s="72">
        <v>40466</v>
      </c>
      <c r="D129" s="71" t="s">
        <v>288</v>
      </c>
      <c r="E129" s="74"/>
      <c r="F129" s="73">
        <v>0</v>
      </c>
    </row>
    <row r="130" spans="1:6" ht="12.75" customHeight="1">
      <c r="A130" s="71">
        <v>80</v>
      </c>
      <c r="B130" s="70">
        <v>2010</v>
      </c>
      <c r="C130" s="72">
        <v>40466</v>
      </c>
      <c r="D130" s="71" t="s">
        <v>239</v>
      </c>
      <c r="E130" s="74"/>
      <c r="F130" s="73">
        <v>0</v>
      </c>
    </row>
    <row r="131" spans="1:6" ht="12.75" customHeight="1">
      <c r="A131" s="71">
        <v>81</v>
      </c>
      <c r="B131" s="70">
        <v>2010</v>
      </c>
      <c r="C131" s="72">
        <v>40480</v>
      </c>
      <c r="D131" s="71" t="s">
        <v>300</v>
      </c>
      <c r="E131" s="74"/>
      <c r="F131" s="73">
        <v>0</v>
      </c>
    </row>
    <row r="132" spans="1:6" ht="12.75" customHeight="1">
      <c r="A132" s="71">
        <v>82</v>
      </c>
      <c r="B132" s="70">
        <v>2010</v>
      </c>
      <c r="C132" s="72">
        <v>40480</v>
      </c>
      <c r="D132" s="71" t="s">
        <v>269</v>
      </c>
      <c r="E132" s="74"/>
      <c r="F132" s="73">
        <v>0</v>
      </c>
    </row>
    <row r="133" spans="1:6" ht="12.75" customHeight="1">
      <c r="A133" s="71">
        <v>83</v>
      </c>
      <c r="B133" s="70">
        <v>2010</v>
      </c>
      <c r="C133" s="72">
        <v>40480</v>
      </c>
      <c r="D133" s="71" t="s">
        <v>82</v>
      </c>
      <c r="E133" s="74"/>
      <c r="F133" s="73">
        <v>0</v>
      </c>
    </row>
    <row r="134" spans="1:6" ht="12.75" customHeight="1">
      <c r="A134" s="71">
        <v>84</v>
      </c>
      <c r="B134" s="70">
        <v>2010</v>
      </c>
      <c r="C134" s="72">
        <v>40480</v>
      </c>
      <c r="D134" s="71" t="s">
        <v>82</v>
      </c>
      <c r="E134" s="74"/>
      <c r="F134" s="73">
        <v>0</v>
      </c>
    </row>
    <row r="135" spans="1:6" ht="12.75" customHeight="1">
      <c r="A135" s="71">
        <v>85</v>
      </c>
      <c r="B135" s="70">
        <v>2010</v>
      </c>
      <c r="C135" s="72">
        <v>40480</v>
      </c>
      <c r="D135" s="71" t="s">
        <v>290</v>
      </c>
      <c r="E135" s="74"/>
      <c r="F135" s="73">
        <v>0</v>
      </c>
    </row>
    <row r="136" spans="1:6" ht="12.75" customHeight="1">
      <c r="A136" s="71">
        <v>86</v>
      </c>
      <c r="B136" s="70">
        <v>2010</v>
      </c>
      <c r="C136" s="72">
        <v>40480</v>
      </c>
      <c r="D136" s="71" t="s">
        <v>55</v>
      </c>
      <c r="E136" s="74"/>
      <c r="F136" s="73">
        <v>0</v>
      </c>
    </row>
    <row r="137" spans="1:6" ht="12.75" customHeight="1">
      <c r="A137" s="71">
        <v>87</v>
      </c>
      <c r="B137" s="70">
        <v>2010</v>
      </c>
      <c r="C137" s="72">
        <v>40480</v>
      </c>
      <c r="D137" s="71" t="s">
        <v>234</v>
      </c>
      <c r="E137" s="74"/>
      <c r="F137" s="73">
        <v>0</v>
      </c>
    </row>
    <row r="138" spans="1:6" ht="12.75" customHeight="1">
      <c r="A138" s="71">
        <v>88</v>
      </c>
      <c r="B138" s="70">
        <v>2010</v>
      </c>
      <c r="C138" s="72">
        <v>40480</v>
      </c>
      <c r="D138" s="71" t="s">
        <v>239</v>
      </c>
      <c r="E138" s="74"/>
      <c r="F138" s="73">
        <v>0</v>
      </c>
    </row>
    <row r="139" spans="1:6" ht="12.75" customHeight="1">
      <c r="A139" s="71">
        <v>89</v>
      </c>
      <c r="B139" s="70">
        <v>2010</v>
      </c>
      <c r="C139" s="72">
        <v>40498</v>
      </c>
      <c r="D139" s="71" t="s">
        <v>284</v>
      </c>
      <c r="E139" s="74"/>
      <c r="F139" s="73">
        <v>0</v>
      </c>
    </row>
    <row r="140" spans="1:6" ht="12.75" customHeight="1">
      <c r="A140" s="71">
        <v>90</v>
      </c>
      <c r="B140" s="70">
        <v>2010</v>
      </c>
      <c r="C140" s="72">
        <v>40499</v>
      </c>
      <c r="D140" s="71" t="s">
        <v>239</v>
      </c>
      <c r="E140" s="74"/>
      <c r="F140" s="73">
        <v>0</v>
      </c>
    </row>
    <row r="141" spans="1:6" ht="12.75" customHeight="1">
      <c r="A141" s="71">
        <v>91</v>
      </c>
      <c r="B141" s="70">
        <v>2010</v>
      </c>
      <c r="C141" s="72">
        <v>40499</v>
      </c>
      <c r="D141" s="71" t="s">
        <v>239</v>
      </c>
      <c r="E141" s="74"/>
      <c r="F141" s="73">
        <v>0</v>
      </c>
    </row>
    <row r="142" spans="2:10" ht="12.75" customHeight="1">
      <c r="B142" s="70"/>
      <c r="F142" s="77">
        <f>SUM(F2:F141)</f>
        <v>2267125.2100000004</v>
      </c>
      <c r="G142" s="80">
        <f>SUM(G2:G141)</f>
        <v>2267125.21</v>
      </c>
      <c r="H142" s="80">
        <f>SUM(H2:H141)</f>
        <v>1319094</v>
      </c>
      <c r="I142" s="80">
        <f>SUM(I2:I141)</f>
        <v>948031.21</v>
      </c>
      <c r="J142" s="80">
        <f>SUM(J2:J141)</f>
        <v>0</v>
      </c>
    </row>
    <row r="143" ht="12.75" customHeight="1">
      <c r="B143" s="70"/>
    </row>
    <row r="144" ht="12.75" customHeight="1">
      <c r="B144" s="70"/>
    </row>
    <row r="145" ht="12.75" customHeight="1">
      <c r="B145" s="70"/>
    </row>
    <row r="146" ht="12.75" customHeight="1">
      <c r="B146" s="70"/>
    </row>
    <row r="147" ht="12.75" customHeight="1">
      <c r="B147" s="70"/>
    </row>
    <row r="148" ht="12.75" customHeight="1">
      <c r="B148" s="70"/>
    </row>
    <row r="149" ht="12.75" customHeight="1">
      <c r="B149" s="70"/>
    </row>
    <row r="150" ht="12.75" customHeight="1">
      <c r="B150" s="70"/>
    </row>
    <row r="151" ht="12.75" customHeight="1">
      <c r="B151" s="70"/>
    </row>
    <row r="152" ht="12.75" customHeight="1">
      <c r="B152" s="70"/>
    </row>
    <row r="153" ht="12.75" customHeight="1">
      <c r="B153" s="70"/>
    </row>
    <row r="154" ht="12.75" customHeight="1">
      <c r="B154" s="70"/>
    </row>
    <row r="155" ht="12.75" customHeight="1">
      <c r="B155" s="70"/>
    </row>
    <row r="156" ht="12.75" customHeight="1">
      <c r="B156" s="70"/>
    </row>
    <row r="157" ht="12.75" customHeight="1">
      <c r="B157" s="70"/>
    </row>
    <row r="158" ht="12.75" customHeight="1">
      <c r="B158" s="70"/>
    </row>
    <row r="159" ht="12.75" customHeight="1">
      <c r="B159" s="70"/>
    </row>
    <row r="160" ht="12.75" customHeight="1">
      <c r="B160" s="70"/>
    </row>
    <row r="161" ht="12.75" customHeight="1">
      <c r="B161" s="70"/>
    </row>
    <row r="162" ht="12.75" customHeight="1">
      <c r="B162" s="70"/>
    </row>
    <row r="163" ht="12.75" customHeight="1">
      <c r="B163" s="70"/>
    </row>
    <row r="164" ht="12.75" customHeight="1">
      <c r="B164" s="70"/>
    </row>
    <row r="165" ht="12.75" customHeight="1">
      <c r="B165" s="70"/>
    </row>
    <row r="166" ht="12.75" customHeight="1">
      <c r="B166" s="70"/>
    </row>
    <row r="167" ht="12.75" customHeight="1">
      <c r="B167" s="70"/>
    </row>
    <row r="168" ht="12.75" customHeight="1">
      <c r="B168" s="70"/>
    </row>
    <row r="169" ht="12.75" customHeight="1">
      <c r="B169" s="70"/>
    </row>
    <row r="170" ht="12.75" customHeight="1">
      <c r="B170" s="70"/>
    </row>
    <row r="171" ht="12.75" customHeight="1">
      <c r="B171" s="70"/>
    </row>
    <row r="172" ht="12.75" customHeight="1">
      <c r="B172" s="70"/>
    </row>
    <row r="173" ht="12.75" customHeight="1">
      <c r="B173" s="70"/>
    </row>
    <row r="174" ht="12.75" customHeight="1">
      <c r="B174" s="70"/>
    </row>
    <row r="175" ht="12.75" customHeight="1">
      <c r="B175" s="70"/>
    </row>
    <row r="176" ht="12.75" customHeight="1">
      <c r="B176" s="70"/>
    </row>
    <row r="177" ht="12.75" customHeight="1">
      <c r="B177" s="70"/>
    </row>
    <row r="178" ht="12.75" customHeight="1">
      <c r="B178" s="70"/>
    </row>
    <row r="179" ht="12.75" customHeight="1">
      <c r="B179" s="70"/>
    </row>
    <row r="180" ht="12.75" customHeight="1">
      <c r="B180" s="70"/>
    </row>
    <row r="181" ht="12.75" customHeight="1">
      <c r="B181" s="70"/>
    </row>
    <row r="182" ht="12.75" customHeight="1">
      <c r="B182" s="70"/>
    </row>
    <row r="183" ht="12.75" customHeight="1">
      <c r="B183" s="70"/>
    </row>
    <row r="184" ht="12.75" customHeight="1">
      <c r="B184" s="70"/>
    </row>
    <row r="185" ht="12.75" customHeight="1">
      <c r="B185" s="70"/>
    </row>
    <row r="186" ht="12.75" customHeight="1">
      <c r="B186" s="70"/>
    </row>
    <row r="187" ht="12.75" customHeight="1">
      <c r="B187" s="70"/>
    </row>
    <row r="188" ht="12.75" customHeight="1">
      <c r="B188" s="70"/>
    </row>
    <row r="189" ht="12.75" customHeight="1">
      <c r="B189" s="70"/>
    </row>
    <row r="190" ht="12.75" customHeight="1">
      <c r="B190" s="70"/>
    </row>
    <row r="191" ht="12.75" customHeight="1">
      <c r="B191" s="70"/>
    </row>
    <row r="192" ht="12.75" customHeight="1">
      <c r="B192" s="70"/>
    </row>
    <row r="193" ht="12.75" customHeight="1">
      <c r="B193" s="70"/>
    </row>
    <row r="194" ht="12.75" customHeight="1">
      <c r="B194" s="70"/>
    </row>
    <row r="195" ht="12.75" customHeight="1">
      <c r="B195" s="70"/>
    </row>
    <row r="196" ht="12.75" customHeight="1">
      <c r="B196" s="70"/>
    </row>
    <row r="197" ht="12.75" customHeight="1">
      <c r="B197" s="70"/>
    </row>
    <row r="198" ht="12.75" customHeight="1">
      <c r="B198" s="70"/>
    </row>
    <row r="199" ht="12.75" customHeight="1">
      <c r="B199" s="70"/>
    </row>
    <row r="200" ht="12.75" customHeight="1">
      <c r="B200" s="70"/>
    </row>
    <row r="201" ht="12.75" customHeight="1">
      <c r="B201" s="70"/>
    </row>
    <row r="202" ht="12.75" customHeight="1">
      <c r="B202" s="70"/>
    </row>
    <row r="203" ht="12.75" customHeight="1">
      <c r="B203" s="70"/>
    </row>
    <row r="204" ht="12.75" customHeight="1">
      <c r="B204" s="70"/>
    </row>
    <row r="205" ht="12.75" customHeight="1">
      <c r="B205" s="70"/>
    </row>
    <row r="206" ht="12.75" customHeight="1">
      <c r="B206" s="70"/>
    </row>
    <row r="207" ht="12.75" customHeight="1">
      <c r="B207" s="70"/>
    </row>
    <row r="208" ht="12.75" customHeight="1">
      <c r="B208" s="70"/>
    </row>
    <row r="209" ht="12.75" customHeight="1">
      <c r="B209" s="70"/>
    </row>
    <row r="210" ht="12.75" customHeight="1">
      <c r="B210" s="70"/>
    </row>
    <row r="211" ht="12.75" customHeight="1">
      <c r="B211" s="70"/>
    </row>
    <row r="212" ht="12.75" customHeight="1">
      <c r="B212" s="70"/>
    </row>
    <row r="213" ht="12.75" customHeight="1">
      <c r="B213" s="70"/>
    </row>
    <row r="214" ht="12.75" customHeight="1">
      <c r="B214" s="70"/>
    </row>
    <row r="215" ht="12.75" customHeight="1">
      <c r="B215" s="70"/>
    </row>
    <row r="216" ht="12.75" customHeight="1">
      <c r="B216" s="70"/>
    </row>
    <row r="217" ht="12.75" customHeight="1">
      <c r="B217" s="70"/>
    </row>
    <row r="218" ht="12.75" customHeight="1">
      <c r="B218" s="70"/>
    </row>
    <row r="219" ht="12.75" customHeight="1">
      <c r="B219" s="70"/>
    </row>
    <row r="220" ht="12.75" customHeight="1">
      <c r="B220" s="70"/>
    </row>
    <row r="221" ht="12.75" customHeight="1">
      <c r="B221" s="70"/>
    </row>
    <row r="222" ht="12.75" customHeight="1">
      <c r="B222" s="70"/>
    </row>
    <row r="223" ht="12.75" customHeight="1">
      <c r="B223" s="70"/>
    </row>
    <row r="224" ht="12.75" customHeight="1">
      <c r="B224" s="70"/>
    </row>
    <row r="225" ht="12.75" customHeight="1">
      <c r="B225" s="70"/>
    </row>
    <row r="226" ht="12.75" customHeight="1">
      <c r="B226" s="70"/>
    </row>
    <row r="227" ht="12.75" customHeight="1">
      <c r="B227" s="70"/>
    </row>
    <row r="228" ht="12.75" customHeight="1">
      <c r="B228" s="70"/>
    </row>
    <row r="229" ht="12.75" customHeight="1">
      <c r="B229" s="70"/>
    </row>
    <row r="230" ht="12.75" customHeight="1">
      <c r="B230" s="70"/>
    </row>
    <row r="231" ht="12.75" customHeight="1">
      <c r="B231" s="70"/>
    </row>
    <row r="232" ht="12.75" customHeight="1">
      <c r="B232" s="70"/>
    </row>
    <row r="233" ht="12.75" customHeight="1">
      <c r="B233" s="70"/>
    </row>
    <row r="234" ht="12.75" customHeight="1">
      <c r="B234" s="70"/>
    </row>
    <row r="235" ht="12.75" customHeight="1">
      <c r="B235" s="70"/>
    </row>
    <row r="236" ht="12.75" customHeight="1">
      <c r="B236" s="70"/>
    </row>
    <row r="237" ht="12.75" customHeight="1">
      <c r="B237" s="70"/>
    </row>
    <row r="238" ht="12.75" customHeight="1">
      <c r="B238" s="70"/>
    </row>
    <row r="239" ht="12.75" customHeight="1">
      <c r="B239" s="70"/>
    </row>
    <row r="240" ht="12.75" customHeight="1">
      <c r="B240" s="70"/>
    </row>
    <row r="241" ht="12.75" customHeight="1">
      <c r="B241" s="70"/>
    </row>
    <row r="242" ht="12.75" customHeight="1">
      <c r="B242" s="70"/>
    </row>
    <row r="243" ht="12.75" customHeight="1">
      <c r="B243" s="70"/>
    </row>
    <row r="244" ht="12.75" customHeight="1">
      <c r="B244" s="70"/>
    </row>
    <row r="245" ht="12.75" customHeight="1">
      <c r="B245" s="70"/>
    </row>
    <row r="246" ht="12.75" customHeight="1">
      <c r="B246" s="70"/>
    </row>
    <row r="247" ht="12.75" customHeight="1">
      <c r="B247" s="70"/>
    </row>
    <row r="248" ht="12.75" customHeight="1">
      <c r="B248" s="70"/>
    </row>
    <row r="249" ht="12.75" customHeight="1">
      <c r="B249" s="70"/>
    </row>
    <row r="250" ht="12.75" customHeight="1">
      <c r="B250" s="70"/>
    </row>
    <row r="251" ht="12.75" customHeight="1">
      <c r="B251" s="70"/>
    </row>
    <row r="252" ht="12.75" customHeight="1">
      <c r="B252" s="70"/>
    </row>
    <row r="253" ht="12.75" customHeight="1">
      <c r="B253" s="70"/>
    </row>
    <row r="254" ht="12.75" customHeight="1">
      <c r="B254" s="70"/>
    </row>
    <row r="255" ht="12.75" customHeight="1">
      <c r="B255" s="70"/>
    </row>
    <row r="256" ht="12.75" customHeight="1">
      <c r="B256" s="70"/>
    </row>
    <row r="257" ht="12.75" customHeight="1">
      <c r="B257" s="70"/>
    </row>
    <row r="258" ht="12.75" customHeight="1">
      <c r="B258" s="70"/>
    </row>
    <row r="259" ht="12.75" customHeight="1">
      <c r="B259" s="70"/>
    </row>
    <row r="260" ht="12.75" customHeight="1">
      <c r="B260" s="70"/>
    </row>
    <row r="261" ht="12.75" customHeight="1">
      <c r="B261" s="70"/>
    </row>
    <row r="262" ht="12.75" customHeight="1">
      <c r="B262" s="70"/>
    </row>
    <row r="263" ht="12.75" customHeight="1">
      <c r="B263" s="70"/>
    </row>
    <row r="264" ht="12.75" customHeight="1">
      <c r="B264" s="70"/>
    </row>
    <row r="265" ht="12.75" customHeight="1">
      <c r="B265" s="70"/>
    </row>
    <row r="266" ht="12.75" customHeight="1">
      <c r="B266" s="70"/>
    </row>
    <row r="267" ht="12.75" customHeight="1">
      <c r="B267" s="70"/>
    </row>
    <row r="268" ht="12.75" customHeight="1">
      <c r="B268" s="70"/>
    </row>
    <row r="269" ht="12.75" customHeight="1">
      <c r="B269" s="70"/>
    </row>
    <row r="270" ht="12.75" customHeight="1">
      <c r="B270" s="70"/>
    </row>
    <row r="271" ht="12.75" customHeight="1">
      <c r="B271" s="70"/>
    </row>
    <row r="272" ht="12.75" customHeight="1">
      <c r="B272" s="70"/>
    </row>
    <row r="273" ht="12.75" customHeight="1">
      <c r="B273" s="70"/>
    </row>
    <row r="274" ht="12.75" customHeight="1">
      <c r="B274" s="70"/>
    </row>
    <row r="275" ht="12.75" customHeight="1">
      <c r="B275" s="70"/>
    </row>
    <row r="276" ht="12.75" customHeight="1">
      <c r="B276" s="70"/>
    </row>
    <row r="277" ht="12.75" customHeight="1">
      <c r="B277" s="70"/>
    </row>
    <row r="278" ht="12.75" customHeight="1">
      <c r="B278" s="70"/>
    </row>
    <row r="279" ht="12.75" customHeight="1">
      <c r="B279" s="70"/>
    </row>
    <row r="280" ht="12.75" customHeight="1">
      <c r="B280" s="70"/>
    </row>
    <row r="281" ht="12.75" customHeight="1">
      <c r="B281" s="70"/>
    </row>
    <row r="282" ht="12.75" customHeight="1">
      <c r="B282" s="70"/>
    </row>
    <row r="283" ht="12.75" customHeight="1">
      <c r="B283" s="70"/>
    </row>
    <row r="284" ht="12.75" customHeight="1">
      <c r="B284" s="70"/>
    </row>
    <row r="285" ht="12.75" customHeight="1">
      <c r="B285" s="70"/>
    </row>
    <row r="286" ht="12.75" customHeight="1">
      <c r="B286" s="70"/>
    </row>
    <row r="287" ht="12.75" customHeight="1">
      <c r="B287" s="70"/>
    </row>
    <row r="288" ht="12.75" customHeight="1">
      <c r="B288" s="70"/>
    </row>
    <row r="289" ht="12.75" customHeight="1">
      <c r="B289" s="70"/>
    </row>
    <row r="290" ht="12.75" customHeight="1">
      <c r="B290" s="70"/>
    </row>
    <row r="291" ht="12.75" customHeight="1">
      <c r="B291" s="70"/>
    </row>
    <row r="292" ht="12.75" customHeight="1">
      <c r="B292" s="70"/>
    </row>
    <row r="293" ht="12.75" customHeight="1">
      <c r="B293" s="70"/>
    </row>
    <row r="294" ht="12.75" customHeight="1">
      <c r="B294" s="70"/>
    </row>
    <row r="295" ht="12.75" customHeight="1">
      <c r="B295" s="70"/>
    </row>
    <row r="296" ht="12.75" customHeight="1">
      <c r="B296" s="70"/>
    </row>
    <row r="297" ht="12.75" customHeight="1">
      <c r="B297" s="70"/>
    </row>
    <row r="298" ht="12.75" customHeight="1">
      <c r="B298" s="70"/>
    </row>
    <row r="299" ht="12.75" customHeight="1">
      <c r="B299" s="70"/>
    </row>
    <row r="300" ht="12.75" customHeight="1">
      <c r="B300" s="70"/>
    </row>
    <row r="301" ht="12.75" customHeight="1">
      <c r="B301" s="70"/>
    </row>
    <row r="302" ht="12.75" customHeight="1">
      <c r="B302" s="70"/>
    </row>
    <row r="303" ht="12.75" customHeight="1">
      <c r="B303" s="70"/>
    </row>
    <row r="304" ht="12.75" customHeight="1">
      <c r="B304" s="70"/>
    </row>
    <row r="305" ht="12.75" customHeight="1">
      <c r="B305" s="70"/>
    </row>
    <row r="306" ht="12.75" customHeight="1">
      <c r="B306" s="70"/>
    </row>
    <row r="307" ht="12.75" customHeight="1">
      <c r="B307" s="70"/>
    </row>
    <row r="308" ht="12.75" customHeight="1">
      <c r="B308" s="70"/>
    </row>
    <row r="309" ht="12.75" customHeight="1">
      <c r="B309" s="70"/>
    </row>
    <row r="310" ht="12.75" customHeight="1">
      <c r="B310" s="70"/>
    </row>
    <row r="311" ht="12.75" customHeight="1">
      <c r="B311" s="70"/>
    </row>
    <row r="312" ht="12.75" customHeight="1">
      <c r="B312" s="70"/>
    </row>
    <row r="313" ht="12.75" customHeight="1">
      <c r="B313" s="70"/>
    </row>
    <row r="314" ht="12.75" customHeight="1">
      <c r="B314" s="70"/>
    </row>
    <row r="315" ht="12.75" customHeight="1">
      <c r="B315" s="70"/>
    </row>
    <row r="316" ht="12.75" customHeight="1">
      <c r="B316" s="70"/>
    </row>
    <row r="317" ht="12.75" customHeight="1">
      <c r="B317" s="70"/>
    </row>
    <row r="318" ht="12.75" customHeight="1">
      <c r="B318" s="70"/>
    </row>
    <row r="319" ht="12.75" customHeight="1">
      <c r="B319" s="70"/>
    </row>
    <row r="320" ht="12.75" customHeight="1">
      <c r="B320" s="70"/>
    </row>
    <row r="321" ht="12.75" customHeight="1">
      <c r="B321" s="70"/>
    </row>
    <row r="322" ht="12.75" customHeight="1">
      <c r="B322" s="70"/>
    </row>
    <row r="323" ht="12.75" customHeight="1">
      <c r="B323" s="70"/>
    </row>
    <row r="324" ht="12.75" customHeight="1">
      <c r="B324" s="70"/>
    </row>
    <row r="325" ht="12.75" customHeight="1">
      <c r="B325" s="70"/>
    </row>
    <row r="326" ht="12.75" customHeight="1">
      <c r="B326" s="70"/>
    </row>
    <row r="327" ht="12.75" customHeight="1">
      <c r="B327" s="70"/>
    </row>
    <row r="328" ht="12.75" customHeight="1">
      <c r="B328" s="70"/>
    </row>
    <row r="329" ht="12.75" customHeight="1">
      <c r="B329" s="70"/>
    </row>
    <row r="330" ht="12.75" customHeight="1">
      <c r="B330" s="70"/>
    </row>
    <row r="331" ht="12.75" customHeight="1">
      <c r="B331" s="70"/>
    </row>
    <row r="332" ht="12.75" customHeight="1">
      <c r="B332" s="70"/>
    </row>
    <row r="333" ht="12.75" customHeight="1">
      <c r="B333" s="70"/>
    </row>
    <row r="334" ht="12.75" customHeight="1">
      <c r="B334" s="70"/>
    </row>
  </sheetData>
  <sheetProtection/>
  <mergeCells count="1">
    <mergeCell ref="K3:K1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H6" sqref="H6"/>
    </sheetView>
  </sheetViews>
  <sheetFormatPr defaultColWidth="8.8515625" defaultRowHeight="15"/>
  <cols>
    <col min="1" max="1" width="15.8515625" style="120" bestFit="1" customWidth="1"/>
    <col min="2" max="2" width="19.57421875" style="120" bestFit="1" customWidth="1"/>
    <col min="3" max="3" width="17.421875" style="120" customWidth="1"/>
    <col min="4" max="4" width="14.8515625" style="120" bestFit="1" customWidth="1"/>
    <col min="5" max="5" width="10.28125" style="120" bestFit="1" customWidth="1"/>
    <col min="6" max="6" width="10.421875" style="120" bestFit="1" customWidth="1"/>
    <col min="7" max="16384" width="8.8515625" style="120" customWidth="1"/>
  </cols>
  <sheetData>
    <row r="2" ht="15">
      <c r="A2" s="121" t="s">
        <v>439</v>
      </c>
    </row>
    <row r="3" ht="15">
      <c r="F3" s="122" t="s">
        <v>443</v>
      </c>
    </row>
    <row r="4" spans="1:6" ht="15">
      <c r="A4" s="120" t="s">
        <v>440</v>
      </c>
      <c r="B4" s="120" t="s">
        <v>441</v>
      </c>
      <c r="C4" s="120">
        <v>24</v>
      </c>
      <c r="D4" s="120" t="s">
        <v>442</v>
      </c>
      <c r="E4" s="120">
        <v>600</v>
      </c>
      <c r="F4" s="122">
        <f>+E4*C4</f>
        <v>14400</v>
      </c>
    </row>
    <row r="5" spans="1:6" ht="15">
      <c r="A5" s="120" t="s">
        <v>445</v>
      </c>
      <c r="B5" s="120" t="s">
        <v>444</v>
      </c>
      <c r="C5" s="120">
        <v>3</v>
      </c>
      <c r="D5" s="120" t="s">
        <v>442</v>
      </c>
      <c r="E5" s="120">
        <v>600</v>
      </c>
      <c r="F5" s="122">
        <v>1800</v>
      </c>
    </row>
    <row r="6" spans="1:10" ht="15">
      <c r="A6" s="123" t="s">
        <v>446</v>
      </c>
      <c r="B6" s="123" t="s">
        <v>447</v>
      </c>
      <c r="C6" s="123" t="s">
        <v>448</v>
      </c>
      <c r="D6" s="123" t="s">
        <v>449</v>
      </c>
      <c r="E6" s="122">
        <v>37000</v>
      </c>
      <c r="F6" s="122">
        <v>12017</v>
      </c>
      <c r="G6" s="120" t="s">
        <v>450</v>
      </c>
      <c r="J6" s="123"/>
    </row>
    <row r="7" ht="15">
      <c r="F7" s="122"/>
    </row>
    <row r="8" ht="15">
      <c r="F8" s="12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2008-01-21T09:03:32Z</cp:lastPrinted>
  <dcterms:created xsi:type="dcterms:W3CDTF">2006-09-25T09:17:32Z</dcterms:created>
  <dcterms:modified xsi:type="dcterms:W3CDTF">2015-03-12T12:03:51Z</dcterms:modified>
  <cp:category/>
  <cp:version/>
  <cp:contentType/>
  <cp:contentStatus/>
</cp:coreProperties>
</file>